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45" windowHeight="14265" tabRatio="746" activeTab="0"/>
  </bookViews>
  <sheets>
    <sheet name="e-Općenito" sheetId="1" r:id="rId1"/>
    <sheet name="e-Projektni plan" sheetId="2" r:id="rId2"/>
    <sheet name="e-Plaće i amortizacija" sheetId="3" r:id="rId3"/>
    <sheet name="e-Podugovaranje" sheetId="4" r:id="rId4"/>
    <sheet name="e-Putni troškovi" sheetId="5" r:id="rId5"/>
    <sheet name="e-Ostali troškovi" sheetId="6" r:id="rId6"/>
    <sheet name="e-Kontrola proračuna" sheetId="7" r:id="rId7"/>
    <sheet name="e-Likvidnost razvoja" sheetId="8" r:id="rId8"/>
  </sheets>
  <externalReferences>
    <externalReference r:id="rId11"/>
    <externalReference r:id="rId12"/>
  </externalReferences>
  <definedNames>
    <definedName name="_ftn1" localSheetId="6">'e-Kontrola proračuna'!#REF!</definedName>
    <definedName name="_ftn2" localSheetId="6">'e-Kontrola proračuna'!#REF!</definedName>
    <definedName name="_ftn3" localSheetId="6">'e-Kontrola proračuna'!#REF!</definedName>
    <definedName name="_xlfn.IFERROR" hidden="1">#NAME?</definedName>
    <definedName name="_xlfn.SINGLE" hidden="1">#NAME?</definedName>
    <definedName name="Partners">'[1]Partners'!$D$3:$D$6</definedName>
    <definedName name="_xlnm.Print_Area" localSheetId="7">'e-Likvidnost razvoja'!$A$4:$P$47</definedName>
    <definedName name="Z_571185C7_33C1_45E8_A5C3_35C8CA4B5A7E_.wvu.Cols" localSheetId="6" hidden="1">'e-Kontrola proračuna'!$H:$I</definedName>
    <definedName name="Z_571185C7_33C1_45E8_A5C3_35C8CA4B5A7E_.wvu.Cols" localSheetId="2" hidden="1">'e-Plaće i amortizacija'!$K:$L</definedName>
    <definedName name="Z_571185C7_33C1_45E8_A5C3_35C8CA4B5A7E_.wvu.Cols" localSheetId="3" hidden="1">'e-Podugovaranje'!$H:$I</definedName>
    <definedName name="Z_571185C7_33C1_45E8_A5C3_35C8CA4B5A7E_.wvu.Cols" localSheetId="1" hidden="1">'e-Projektni plan'!$G:$H</definedName>
  </definedNames>
  <calcPr fullCalcOnLoad="1"/>
</workbook>
</file>

<file path=xl/comments7.xml><?xml version="1.0" encoding="utf-8"?>
<comments xmlns="http://schemas.openxmlformats.org/spreadsheetml/2006/main">
  <authors>
    <author>Tomislav Hrastić</author>
  </authors>
  <commentList>
    <comment ref="R7" authorId="0">
      <text>
        <r>
          <rPr>
            <sz val="9"/>
            <rFont val="Tahoma"/>
            <family val="2"/>
          </rPr>
          <t xml:space="preserve">MAX 75% od ukupnih troškova projekta za CRO partnera
</t>
        </r>
      </text>
    </comment>
    <comment ref="R26" authorId="0">
      <text>
        <r>
          <rPr>
            <sz val="9"/>
            <rFont val="Tahoma"/>
            <family val="2"/>
          </rPr>
          <t>MAX 75% od ukupnih troškova projekta za SLO partnera</t>
        </r>
      </text>
    </comment>
    <comment ref="R24" authorId="0">
      <text>
        <r>
          <rPr>
            <sz val="9"/>
            <rFont val="Tahoma"/>
            <family val="2"/>
          </rPr>
          <t>Eurostars CRO part MAX 200.000 EUR</t>
        </r>
      </text>
    </comment>
  </commentList>
</comments>
</file>

<file path=xl/sharedStrings.xml><?xml version="1.0" encoding="utf-8"?>
<sst xmlns="http://schemas.openxmlformats.org/spreadsheetml/2006/main" count="338" uniqueCount="234">
  <si>
    <t>TBD</t>
  </si>
  <si>
    <t>E!xxx</t>
  </si>
  <si>
    <t>Project partner number</t>
  </si>
  <si>
    <t>Name of partner</t>
  </si>
  <si>
    <t>Acronym</t>
  </si>
  <si>
    <t>PP1</t>
  </si>
  <si>
    <t>PP2</t>
  </si>
  <si>
    <t>PP3</t>
  </si>
  <si>
    <t>PP4</t>
  </si>
  <si>
    <t>Country member</t>
  </si>
  <si>
    <t>Croatia</t>
  </si>
  <si>
    <t>Slovenia</t>
  </si>
  <si>
    <t>Slo parner 1</t>
  </si>
  <si>
    <t>Slo parner 2</t>
  </si>
  <si>
    <t>Cro 1</t>
  </si>
  <si>
    <t>Slo 1</t>
  </si>
  <si>
    <t>Slo 2</t>
  </si>
  <si>
    <t>Full name</t>
  </si>
  <si>
    <t>Full name 1</t>
  </si>
  <si>
    <t>Full name 2</t>
  </si>
  <si>
    <t>Full name 3</t>
  </si>
  <si>
    <t>Full name 4</t>
  </si>
  <si>
    <t>Contribution %</t>
  </si>
  <si>
    <t>Project assignment</t>
  </si>
  <si>
    <t>Expressions</t>
  </si>
  <si>
    <t>Lab measures</t>
  </si>
  <si>
    <t>FSB projecting</t>
  </si>
  <si>
    <t>Total Subcontracting costs</t>
  </si>
  <si>
    <t>Table No. 10-030 : Personnel costs (gross) for partner:</t>
  </si>
  <si>
    <t>Total other costs</t>
  </si>
  <si>
    <t>Total personnel costs</t>
  </si>
  <si>
    <t>Total</t>
  </si>
  <si>
    <t>Maximum</t>
  </si>
  <si>
    <t>Control</t>
  </si>
  <si>
    <t>Total development expenses CRO part</t>
  </si>
  <si>
    <t>CRO</t>
  </si>
  <si>
    <t>Table No. 10-032 : Personnel costs (gross) for partner:</t>
  </si>
  <si>
    <t>Table No. 10-046 : Subcontracting costs for partner:</t>
  </si>
  <si>
    <t>Table No. 10-048 : Subcontracting costs for partner:</t>
  </si>
  <si>
    <t>Table No. 10-062 : Other not mentioned costs for partner:</t>
  </si>
  <si>
    <t>Table No. 10-064 : Other not mentioned costs for partner:</t>
  </si>
  <si>
    <t>SLO</t>
  </si>
  <si>
    <t>Total development expenses SLO part</t>
  </si>
  <si>
    <t>Total development expenses / Whole project</t>
  </si>
  <si>
    <t>WHP</t>
  </si>
  <si>
    <t>Description of activities, components, means</t>
  </si>
  <si>
    <t>Responsible partner</t>
  </si>
  <si>
    <t xml:space="preserve"> - Preparation of the project application,
 - Developing and coordination of project partnership,
 - Assignment of activities to each Project Partner.
 - Preparation of Partnership Agreement </t>
  </si>
  <si>
    <t>Application package (Application form, Financial plan, Partnership Agreement)</t>
  </si>
  <si>
    <t>TOTAL COSTS</t>
  </si>
  <si>
    <t>Start date</t>
  </si>
  <si>
    <t>End date</t>
  </si>
  <si>
    <t>Patent registration</t>
  </si>
  <si>
    <t>Task or Action No:</t>
  </si>
  <si>
    <t>Table No. 10-026: Detail Cro 2 partner info</t>
  </si>
  <si>
    <t>Table No. 10-025 : Detail Cro 1 partner info</t>
  </si>
  <si>
    <t>Table No. 10-015 : Project partners</t>
  </si>
  <si>
    <t>Table No. 10-010 : Basic project info</t>
  </si>
  <si>
    <t>PP1/Cro 1</t>
  </si>
  <si>
    <t>PP3/Slo 1</t>
  </si>
  <si>
    <t>PP2/Cro 2</t>
  </si>
  <si>
    <t>Table No. 10-028: PROJECT PLAN / Time frame with action plan</t>
  </si>
  <si>
    <t xml:space="preserve">Table No. 10-020 : Fiscal Quarters and 3. months periods in development </t>
  </si>
  <si>
    <t>Q3</t>
  </si>
  <si>
    <t>Q4</t>
  </si>
  <si>
    <t>Q1</t>
  </si>
  <si>
    <t>Q2</t>
  </si>
  <si>
    <t>5th 3.m. period</t>
  </si>
  <si>
    <t>6th 3.m. period</t>
  </si>
  <si>
    <t>7th 3.m. period</t>
  </si>
  <si>
    <t>8th 3.m. period</t>
  </si>
  <si>
    <t>9th 3.m. period</t>
  </si>
  <si>
    <t>10th 3.m. period</t>
  </si>
  <si>
    <t>11th 3.m. period</t>
  </si>
  <si>
    <t>12th 3.m. period</t>
  </si>
  <si>
    <t>Q:</t>
  </si>
  <si>
    <t>Year:</t>
  </si>
  <si>
    <t>Opis aktivnosti</t>
  </si>
  <si>
    <t>Očekivani rezultat</t>
  </si>
  <si>
    <t>Odgovoran</t>
  </si>
  <si>
    <t>partner</t>
  </si>
  <si>
    <t>aktivnosti</t>
  </si>
  <si>
    <r>
      <t xml:space="preserve">Project title / </t>
    </r>
    <r>
      <rPr>
        <sz val="10"/>
        <rFont val="Arial"/>
        <family val="2"/>
      </rPr>
      <t>naziv projekta</t>
    </r>
    <r>
      <rPr>
        <b/>
        <sz val="10"/>
        <color indexed="30"/>
        <rFont val="Arial"/>
        <family val="2"/>
      </rPr>
      <t xml:space="preserve">: </t>
    </r>
  </si>
  <si>
    <r>
      <rPr>
        <b/>
        <sz val="10"/>
        <rFont val="Arial"/>
        <family val="2"/>
      </rPr>
      <t>Engleski …….;</t>
    </r>
    <r>
      <rPr>
        <sz val="10"/>
        <rFont val="Arial"/>
        <family val="2"/>
      </rPr>
      <t xml:space="preserve">
Hrvatski ……..;</t>
    </r>
  </si>
  <si>
    <r>
      <t xml:space="preserve">Project summary / </t>
    </r>
    <r>
      <rPr>
        <sz val="10"/>
        <rFont val="Arial"/>
        <family val="2"/>
      </rPr>
      <t>kratki opis projekta</t>
    </r>
    <r>
      <rPr>
        <b/>
        <sz val="10"/>
        <rFont val="Arial"/>
        <family val="2"/>
      </rPr>
      <t xml:space="preserve"> </t>
    </r>
    <r>
      <rPr>
        <b/>
        <sz val="10"/>
        <color indexed="30"/>
        <rFont val="Arial"/>
        <family val="2"/>
      </rPr>
      <t xml:space="preserve">: </t>
    </r>
  </si>
  <si>
    <r>
      <rPr>
        <b/>
        <sz val="10"/>
        <rFont val="Arial"/>
        <family val="2"/>
      </rPr>
      <t>Engleski …….;</t>
    </r>
    <r>
      <rPr>
        <sz val="10"/>
        <rFont val="Arial"/>
        <family val="2"/>
      </rPr>
      <t xml:space="preserve">
Hrvatski ……..;
</t>
    </r>
  </si>
  <si>
    <t>OIB:</t>
  </si>
  <si>
    <t>Skraćena tvrtka / naziv:</t>
  </si>
  <si>
    <t>Ulica i broj:</t>
  </si>
  <si>
    <t>Mjesto i poštanski broj:</t>
  </si>
  <si>
    <t>Telefon:</t>
  </si>
  <si>
    <t>Voditelj projekta:</t>
  </si>
  <si>
    <t>E-mail voditelja projekta:</t>
  </si>
  <si>
    <t>Odgovorna osoba tvrtke:</t>
  </si>
  <si>
    <t>Godina osnivanja tvrtke:</t>
  </si>
  <si>
    <t>Broj zaposlenih:</t>
  </si>
  <si>
    <t>Od toga u istraživanju i razvoju:</t>
  </si>
  <si>
    <t>Bruto promet zadnje pune godine:</t>
  </si>
  <si>
    <t>Table No. 10-027: Detail Slo 1 partner info</t>
  </si>
  <si>
    <t>Matični ili odgovarajuči broj:</t>
  </si>
  <si>
    <t>Table No. 10-028: Detail Slo 2 partner info</t>
  </si>
  <si>
    <t>New development cost     New development cost    New development cost     New development cost    New development cost     New development cost     New development cost     New development cost</t>
  </si>
  <si>
    <t>Naziv tvrtke:</t>
  </si>
  <si>
    <t>Measurement tools</t>
  </si>
  <si>
    <t>Laboratory equipment</t>
  </si>
  <si>
    <t>Cro 2</t>
  </si>
  <si>
    <t>OBAVEZNO PRILAGODITI DATUME PREMA UPUTAMA U PRIRUČNIKU</t>
  </si>
  <si>
    <t>Total travel costs</t>
  </si>
  <si>
    <t>Ukupno</t>
  </si>
  <si>
    <t>1. Razvojni troškovi po periodima</t>
  </si>
  <si>
    <t>Table No. 10-082: Current business activity for partner:</t>
  </si>
  <si>
    <t>Slobodni novčani tok iz trenutne poslovne poslovne aktivnosti</t>
  </si>
  <si>
    <t xml:space="preserve"> - Technical management, 
 - Administrative management, 
 - Organisation and coordination of dissemination activities, 
 - Kick-of meeting, </t>
  </si>
  <si>
    <t>Research activity: XYZ</t>
  </si>
  <si>
    <t>Research and report on activity</t>
  </si>
  <si>
    <t>The prototype testing and simulation of the solution including the implementation of sales model (Corrections).</t>
  </si>
  <si>
    <t>Solution has been finished and ready for first testing with real cutomers</t>
  </si>
  <si>
    <t>Project coordinator</t>
  </si>
  <si>
    <t>Technical coordinator</t>
  </si>
  <si>
    <t>Monthly salary (Gross II)</t>
  </si>
  <si>
    <t>Administrative assistant</t>
  </si>
  <si>
    <t>Programer</t>
  </si>
  <si>
    <t>C. NETO NOVČANI PRIMICI</t>
  </si>
  <si>
    <t>D. KUMULATIVNI NETO NOVČANI PRIMICI</t>
  </si>
  <si>
    <t>HRV partner 1 d.o.o.</t>
  </si>
  <si>
    <t>HRV partner 2 d.o.o.</t>
  </si>
  <si>
    <t>Milestone &amp; deliverables</t>
  </si>
  <si>
    <t xml:space="preserve">1 - kick-of meeting                                   
4 - national and 2 international  workshops                                    </t>
  </si>
  <si>
    <t>coordinator CRO2</t>
  </si>
  <si>
    <t>Technical administrator</t>
  </si>
  <si>
    <t>Labaratory assistant</t>
  </si>
  <si>
    <t>Table No. 10-046 : Travel costs for partner:</t>
  </si>
  <si>
    <t>Travel to Lichtenfels, Germany (2x)</t>
  </si>
  <si>
    <t>Travel to Plovdiv, Bulgaria (2x)</t>
  </si>
  <si>
    <t>Ukupni troškovi za ovu grupu troškova smiju iznositi maksimalno 4% od ukupne vrijednosti opravdanih troškova hrvatske strane projekta. Za potrebe smještaja prihvatljiv je trošak hotela s najviše četiri zvjezdice i dnevnica, a prilikom prijevoza zrakoplovom karte ekonomske klase. Prilikom praćenja i pravdanja ovih troškova biti će potrebno dostaviti putne naloge koji uključuju sve potrebne informacije za analizu obračuna (ime i prezime zaposlenika, informacije o smještaju, boarding karte itd.). Planirane destinacije i putovanja je potrebno detaljno prezentirati (trošak puta, smještaja, dnevnice) i obrazložiti razloge za ista.</t>
  </si>
  <si>
    <t>Iznosi sufinanciranja</t>
  </si>
  <si>
    <t>Npr. Pismo namjere banke je potrebno realizirati ukoliko natjecatelj prođe evaluaciju i dođe u proces ugovaranja!</t>
  </si>
  <si>
    <t>redovno poslovanje koje je tek u planu i koje treba biti dovoljno visoko i dokazivo da dio koji ćete tu izdvojiti neće ugroziti toliko bitno vaše redovno</t>
  </si>
  <si>
    <t xml:space="preserve">poslovanje. Zbog toga je tu potrebno priložiti prvo dokazive dokumente (ugovori, računi i sl.), zatim proračunati bruto maržu i doći do maksimalno </t>
  </si>
  <si>
    <t xml:space="preserve">mogućih izdvajanja. Tada treba proračunati koliki dio možete izdvojiti a da ne ugrozite svoje redovno poslovanje i takav iznos i izdvajanje potkrepiti izjavom </t>
  </si>
  <si>
    <t>odgovorne osobe.</t>
  </si>
  <si>
    <t>Dio koji možemo izdvojiti da ne ugrozimo redovno poslovanje:</t>
  </si>
  <si>
    <t>2. Dokazivi izvori financiranja Natjecatelja</t>
  </si>
  <si>
    <t>A. NOVČANI PRIMICI (1.+2.)</t>
  </si>
  <si>
    <t>2. Ostali izdaci (sanacija gubitka ispod visine kapitala i sl.)</t>
  </si>
  <si>
    <t>B. NOVČANI IZDACI (1. + 2.)</t>
  </si>
  <si>
    <t>Svi planirani izvori  boduju se u procesu evaluacije, a realiziraju u procesu ugovaranja i čišćenja proračuna - prije početka sufinanciranja!</t>
  </si>
  <si>
    <t>kvalitetu i dokaze, boduje se u skladu sa navedenim i objašnjenim.</t>
  </si>
  <si>
    <t>uspjeha koji je inicijalno pridružen projektima inovacija, istraživanja i razvoja, jasno je da natjecatelj treba imati siguran, jasan i dokaziv izvor sredstava svog</t>
  </si>
  <si>
    <t>dijela razvoja.</t>
  </si>
  <si>
    <t>Tablica likvidnosti koju prikazujemo za period razvoja jedne godine samo je jedan mogući primjer na kojem možete graditi i modelirati svoju financijsku</t>
  </si>
  <si>
    <t>konstrukciju projekta. Znanje investicijskog projektiranja i analize boniteta i ovdje je dobrodošlo za ostvarenje što je moguće više bodova.</t>
  </si>
  <si>
    <t xml:space="preserve">Napomena: </t>
  </si>
  <si>
    <t xml:space="preserve">Ponavljamo, Agencija HAMAG-BICRO ne odgovara za sadržaj, ispravnost ili eventualne greške u ovim tablicama već u najboljoj namjeri ih prikazuje kako bi olakšala </t>
  </si>
  <si>
    <t>Pozitivan kumulativ neto novčanih primitaka u svakom promatranom periodu dokazuje likvidnost razvoja projekta, a kvaliteta izvora obzirom na rizik,</t>
  </si>
  <si>
    <r>
      <t xml:space="preserve">Ova vrsta izvora smatra se visoko rizična i preporučamo ju uključiti ukoliko nemate dobrih i dokazivih </t>
    </r>
    <r>
      <rPr>
        <b/>
        <i/>
        <sz val="10"/>
        <rFont val="Arial"/>
        <family val="2"/>
      </rPr>
      <t>drugih izvora</t>
    </r>
    <r>
      <rPr>
        <i/>
        <sz val="10"/>
        <rFont val="Arial"/>
        <family val="2"/>
      </rPr>
      <t>. Ovim izvorom direktno ulazite u</t>
    </r>
  </si>
  <si>
    <t>Agencija HAMAG-BICRO ne odgovara za sadržaj, ispravnost ili eventualne greške u ovim tablicama već ih u najboljoj namjeri daje kako bi olakšala proces pripreme poslovnog plana. Natjecatelj je isključivo odgovoran za upotrebu ovih tablica.</t>
  </si>
  <si>
    <t>Indirect costs  (overhead max 15%)</t>
  </si>
  <si>
    <t>Ostali trošak 1</t>
  </si>
  <si>
    <t>Ostali trošak 2</t>
  </si>
  <si>
    <t>U toku razvoja financijska sredstva se odlijevaju, izdvajaju i smanjuju financijski kapacitet natjecatelja za cijelo vrijeme razvoja. Kada tome dodamo i neizvjesnost</t>
  </si>
  <si>
    <t xml:space="preserve">  Consumables / Sitni inventar</t>
  </si>
  <si>
    <t>Troškovi amortizacije izračunavaju se u skladu s relevantnim nacionalnim računovodstvenim pravilima i računovodstvenom politikom korisnika, a dokumentacija koja pokazuje kako su troškovi amortizacije izračunati i kako se moraju evidentirati mora se čuvati.</t>
  </si>
  <si>
    <t>Table No. 10-038 : Amortization - Depreciation of Assets for partner:</t>
  </si>
  <si>
    <t>Table No. 10-040 : Amortization - Depreciation of Assets for partner:</t>
  </si>
  <si>
    <t>CNC machine 1</t>
  </si>
  <si>
    <t>Assets</t>
  </si>
  <si>
    <t>Lifetime of use</t>
  </si>
  <si>
    <t xml:space="preserve">Depreciation rate % </t>
  </si>
  <si>
    <r>
      <t xml:space="preserve">Depreciation basis: </t>
    </r>
    <r>
      <rPr>
        <sz val="10"/>
        <rFont val="Arial"/>
        <family val="2"/>
      </rPr>
      <t>Purchase value of new Assets / Assets in use</t>
    </r>
  </si>
  <si>
    <t>Podaci se u tablicu No.10-038 unose ručno, shodno računovodstvenoj politici korisnika, odnosno prema odabranoj metodi amortizacije (vrijedi za novu imovinu, te imovinu u upotrebi).</t>
  </si>
  <si>
    <t xml:space="preserve">Vijek upotrebe imovine (Lifetime of use) odnosi se na period korištenja imovine do njezine potpune amortizacije (u korelaciji sa stopom amortizacije)  </t>
  </si>
  <si>
    <t>CNC machine 2</t>
  </si>
  <si>
    <t>Total depreciation costs</t>
  </si>
  <si>
    <t>U narednim tablicama razrađeni su troškovi prema kategorijama za dva hrvatska partnera. Ako postoji samo jedan, puni se samo jedna tablica (Cro 1), druga ostaje prazna tj. upisuju se 0. U ovom primjeru je prikazana samo jedna godina razvoja. Kako su dozvoljene maksimalno tri godine razvoja, u projektima dužim od jedne godine potrebno je primjeniti (popuniti) formule i izračune za godine i stvarna tromjesečja. Nepotrebne godine tj. tromjesečja nemojte prikazivati u poslovnom planu (Hide)- (Totale naravno da!).</t>
  </si>
  <si>
    <t>Likvidnost razvoja onog dijela projekta koji se odnosi na promatranog natjecatelja najvažnja je financijska ocjena jer se kroz nju zatvara financijska konstrukcija projekta!</t>
  </si>
  <si>
    <r>
      <t xml:space="preserve">proces pripreme poslovnog plana. </t>
    </r>
    <r>
      <rPr>
        <b/>
        <sz val="10"/>
        <color indexed="10"/>
        <rFont val="Arial"/>
        <family val="2"/>
      </rPr>
      <t>Natjecatelj je isključivo odgovoran za upotrebu ovih tablica i prilagodbi svojeg modela, kvartala i godina.</t>
    </r>
  </si>
  <si>
    <r>
      <t xml:space="preserve">Slobodni novčani tok iz trenutnih poslovnih aktivnosti </t>
    </r>
    <r>
      <rPr>
        <b/>
        <sz val="12"/>
        <color indexed="10"/>
        <rFont val="Arial"/>
        <family val="2"/>
      </rPr>
      <t>(OPCIJA - NIJE OBAVEZAN AKO VAM NE TREBA!)</t>
    </r>
  </si>
  <si>
    <t>Napomena: ako postoji PP2/Cro2, treba složiti sličnu tablicu kao za CRO 1</t>
  </si>
  <si>
    <t xml:space="preserve">Ovaj dokument je namijenjen Natjecateljima kao pomoć prilikom izrade tabličnih prikaza za poslovni plan EUROSTARS PROJEKATA. </t>
  </si>
  <si>
    <t>Ukupan trošak u projektnom planu treba odgovarati ukupnom trošku projekta sa svim uključenim partnerima te odgovarati TOTALU u tablici Eurostars Budget control!</t>
  </si>
  <si>
    <t>Ostali partneri van Hrvatske ne trebaju ovdje puniti troškove ugovornih vanjskih usluga. Ali trebaju popuniti iznose u tablici koja slijedi - Eurostars budget control i pripadajuće totale.</t>
  </si>
  <si>
    <t>Unforeseen costs - overplanned (max. 5% in Eurostars total)</t>
  </si>
  <si>
    <t>Table No. 10-070 : Eurostars budget control for all partners</t>
  </si>
  <si>
    <t>Eurostars BUDGET CONTROL</t>
  </si>
  <si>
    <t>Financing commitment Eurostars part</t>
  </si>
  <si>
    <t>Total Eurostars CRO part</t>
  </si>
  <si>
    <t>Total Eurostars SLO part</t>
  </si>
  <si>
    <t>Total Eurostars part / Whole project</t>
  </si>
  <si>
    <t>Development phase with Eurostars</t>
  </si>
  <si>
    <t>Likvidnost razvoja - Eurostrars</t>
  </si>
  <si>
    <t>Avansni dio uplate Eurostars GRANT dijela iz prvog kvartala (ukoliko ga tražite) treba dodatno osigurati financijskim instrumentima zaštite opisanim u EPP.</t>
  </si>
  <si>
    <r>
      <t>Eurostars project code/</t>
    </r>
    <r>
      <rPr>
        <sz val="10"/>
        <rFont val="Arial"/>
        <family val="2"/>
      </rPr>
      <t xml:space="preserve"> 
Eurostars šifra</t>
    </r>
    <r>
      <rPr>
        <b/>
        <sz val="10"/>
        <rFont val="Arial"/>
        <family val="2"/>
      </rPr>
      <t xml:space="preserve"> </t>
    </r>
  </si>
  <si>
    <t>Ostali partneri van Hrvatske ne trebaju prilagati platne liste. Ali trebaju popuniti iznose u tablici koja slijedi - Eurostars budget control i pripadajuće totale.</t>
  </si>
  <si>
    <t>Ostali partneri van Hrvatske ne trebaju ovdje puniti troškove amortizacije. Ali trebaju popuniti iznose u tablici koja slijedi - Eurostars budget control i pripadajuće totale.</t>
  </si>
  <si>
    <t>Ostali partneri van Hrvatske ne trebaju ovdje puniti jedinične putne troškove. Ali trebaju popuniti iznose u tablici koja slijedi - Eurostars budget control i pripadajuće totale.</t>
  </si>
  <si>
    <t>Ostali partneri van Hrvatske ne trebaju ovdje puniti jedinične ostale troškove. Ali trebaju popuniti iznose u tablici koja slijedi - Eurostars budget control i pripadajuće totale.</t>
  </si>
  <si>
    <t>1. Eurostars GRANT</t>
  </si>
  <si>
    <t>Dokaziva bruto marža (npr. iz zadnjeg GFI fin. dokumenta) npr.12 %</t>
  </si>
  <si>
    <t xml:space="preserve">Technical expert for monitoring </t>
  </si>
  <si>
    <t>….</t>
  </si>
  <si>
    <t>All amounts are in EUR</t>
  </si>
  <si>
    <r>
      <t xml:space="preserve">Prilikom planiranja kvartala uzmite u obzir datume iz poziva i dodajte rezervu (evaluacija, čišćenje, ugovaranje i sl.).Treba se držati stvarnih računovodstvenih kvartala, što znači da prvi 3-mjesečni kvartal ne mora nužno odgovarati prvom računovodstvenom kvartalu i obrnuto. </t>
    </r>
    <r>
      <rPr>
        <b/>
        <i/>
        <u val="single"/>
        <sz val="12"/>
        <color indexed="10"/>
        <rFont val="Arial"/>
        <family val="2"/>
      </rPr>
      <t>Prilikom izvještavanja i financiranja koristiti 6-mjesečna razdoblja (vidjeti upute)!</t>
    </r>
  </si>
  <si>
    <t>NAJVIŠA MOGUĆA PLAĆA KOJA JE OPRAVDANA KROZ PROJEKT PO ZAPOSLENOM IZNOSI 3.600 EUR BRUTO II MJESEČNO. UKOLIKO POSTOJE ZAPOSLENI KOJI IMAJU VEĆU PLAĆU OD TOGA, RAZLIKU SNOSI KORISNIK. POVEĆANJA PLAĆA TIJEKOM TRAJANJA PROJEKTA NISU DOPUŠTENA, TJ. SAV TROŠAK POVEĆANJA SNOSI KORISNIK.</t>
  </si>
  <si>
    <t>Za jedinične iznose veće od 2.650,00 EUR, hrvatski parneri su obavezni priložiti minimalno tri ponude. Za manje iznose možete priložiti jednu ponudu ili ispod tablice napisati analitiku sa pozivom na izvor podataka!</t>
  </si>
  <si>
    <t>Za jedinične iznose veće od 2.650,00 EUR, hrvatski parneri su obavezni priložiti minimalno tri ponude. Za manje iznose možete priložiti jednu ponudu ili ispod tablice napisati analitiku sa pozivom na izvor podataka!  Troškovi najma i održavanja prostora (zakonom propisani periodični pregledi, zamjena istrošenih materijala i elemenata, periodični i izvanredni radovi i popravci), režijski troškovi koji uključuju grijanje/hlađenje, struju, vodu, odvoz otpada i telekomunikacije, smješteni su u tablicu 10-030 Troškovi osoblja, stavka: Indirect costs  (overhead max 15%).</t>
  </si>
  <si>
    <t>1st 3-m. period</t>
  </si>
  <si>
    <t>2nd 3-m. period</t>
  </si>
  <si>
    <t>3rd 3-m. period</t>
  </si>
  <si>
    <t>4th 3-m. period</t>
  </si>
  <si>
    <t>Costs (in EUR)</t>
  </si>
  <si>
    <t>Za jedinične iznose veće od 2.650 EUR, hrvatski parneri su obavezni priložiti minimalno tri ponude. Za manje iznose možete priložiti jednu ponudu ili ispod tablice napisati analitiku sa pozivom na izvor podataka!</t>
  </si>
  <si>
    <t>01.07.2023.</t>
  </si>
  <si>
    <t>30.09.2023.</t>
  </si>
  <si>
    <t>01.10.2023.</t>
  </si>
  <si>
    <t>31.12.2023.</t>
  </si>
  <si>
    <t>Napomena:</t>
  </si>
  <si>
    <t>Trošak Tehnološkog stručnjaka za nadzor (TSN) iznosi 530 EUR polugodišnje te trošak praćenja 1. polugodišta nastaje u drugome, zbog toga postoji pomak u financiranju. I tako za svako sljedeće polugodište projekta. Zadnje polugudište sadrži dvostruki trošak za TSN.</t>
  </si>
  <si>
    <t>Za jedinične iznose veće od 2.650 EUR, hrvatski parneri su obavezni priložiti minimalno tri ponude. Za manje iznose možete priložiti jednu ponudu ili ispod tablice napisati analitiku sa pozivom na izvor podataka!  Troškovi najma i održavanja prostora (zakonom propisani periodični pregledi, zamjena istrošenih materijala i elemenata, periodični i izvanredni radovi i popravci), režijski troškovi koji uključuju grijanje/hlađenje, struju, vodu, odvoz otpada i telekomunikacije, smješteni su u tablicu 10-030 Troškovi osoblja, stavka: Indirect costs  (overhead max 15%).</t>
  </si>
  <si>
    <t>Hrvatski partneri obavezni su priložiti  zadnje tri mjesečne platne liste u prilogu EPP. Na osnovi nje se izračuna prosječni Bruto II pomnoži sa tri mjeseca (kvartalni iznosi) i  primjeni % sudjelovanja u projektu. Indirektni troškovi zaposlenih u maksimalnom iznosu od 15% služe za pokrivanje tzv. neizravnih troškova: Troškovi najma i održavanja prostora (zakonom propisani periodični pregledi, zamjena istrošenih materijala i elemenata, periodični i izvanredni radovi i popravci), režijski troškovi koji uključuju grijanje/hlađenje, struju, vodu, odvoz otpada i telekomunikacije.</t>
  </si>
  <si>
    <r>
      <t>·</t>
    </r>
    <r>
      <rPr>
        <i/>
        <sz val="7"/>
        <rFont val="Times New Roman"/>
        <family val="1"/>
      </rPr>
      <t xml:space="preserve"> </t>
    </r>
    <r>
      <rPr>
        <i/>
        <sz val="11"/>
        <rFont val="Calibri"/>
        <family val="2"/>
      </rPr>
      <t xml:space="preserve">za mikro i mala poduzeća ukupno do </t>
    </r>
    <r>
      <rPr>
        <b/>
        <i/>
        <sz val="11"/>
        <rFont val="Calibri"/>
        <family val="2"/>
      </rPr>
      <t>60% udjela hrvatskog partnera na projektu ili do 200.000 EUR</t>
    </r>
    <r>
      <rPr>
        <b/>
        <i/>
        <vertAlign val="superscript"/>
        <sz val="11"/>
        <rFont val="Calibri"/>
        <family val="2"/>
      </rPr>
      <t>[1]</t>
    </r>
    <r>
      <rPr>
        <i/>
        <sz val="11"/>
        <rFont val="Calibri"/>
        <family val="2"/>
      </rPr>
      <t xml:space="preserve">, ovisno što je manje za trajanje projekta </t>
    </r>
    <r>
      <rPr>
        <b/>
        <i/>
        <sz val="11"/>
        <rFont val="Calibri"/>
        <family val="2"/>
      </rPr>
      <t>do tri (3) godine (36 mjeseci</t>
    </r>
    <r>
      <rPr>
        <i/>
        <sz val="8"/>
        <rFont val="Calibri"/>
        <family val="2"/>
      </rPr>
      <t> </t>
    </r>
    <r>
      <rPr>
        <b/>
        <i/>
        <sz val="11"/>
        <rFont val="Calibri"/>
        <family val="2"/>
      </rPr>
      <t>)</t>
    </r>
    <r>
      <rPr>
        <i/>
        <sz val="11"/>
        <rFont val="Calibri"/>
        <family val="2"/>
      </rPr>
      <t>. Npr. ukupno opravdani troškovi projekta su 330.000 EUR. Mali i mikro natjecatelji mogu dobiti max 60% ili 198.000 EUR; pri tome trebaju dokazati da imaju vlastitih 40% ili 132.000 EUR.</t>
    </r>
  </si>
  <si>
    <r>
      <t>·</t>
    </r>
    <r>
      <rPr>
        <i/>
        <sz val="7"/>
        <rFont val="Times New Roman"/>
        <family val="1"/>
      </rPr>
      <t xml:space="preserve"> </t>
    </r>
    <r>
      <rPr>
        <i/>
        <sz val="11"/>
        <rFont val="Calibri"/>
        <family val="2"/>
      </rPr>
      <t xml:space="preserve">za srednja poduzeća ukupno do </t>
    </r>
    <r>
      <rPr>
        <b/>
        <i/>
        <sz val="11"/>
        <rFont val="Calibri"/>
        <family val="2"/>
      </rPr>
      <t>50% udjela hrvatskog partnera na projektu ili do 200.000 EUR</t>
    </r>
    <r>
      <rPr>
        <b/>
        <i/>
        <vertAlign val="superscript"/>
        <sz val="11"/>
        <rFont val="Calibri"/>
        <family val="2"/>
      </rPr>
      <t>[2]</t>
    </r>
    <r>
      <rPr>
        <i/>
        <sz val="11"/>
        <rFont val="Calibri"/>
        <family val="2"/>
      </rPr>
      <t xml:space="preserve">, ovisno što je manje za trajanje projekta </t>
    </r>
    <r>
      <rPr>
        <b/>
        <i/>
        <sz val="11"/>
        <rFont val="Calibri"/>
        <family val="2"/>
      </rPr>
      <t>do tri (3) godine (36 mjeseci</t>
    </r>
    <r>
      <rPr>
        <i/>
        <sz val="8"/>
        <rFont val="Calibri"/>
        <family val="2"/>
      </rPr>
      <t> </t>
    </r>
    <r>
      <rPr>
        <b/>
        <i/>
        <sz val="11"/>
        <rFont val="Calibri"/>
        <family val="2"/>
      </rPr>
      <t>)</t>
    </r>
    <r>
      <rPr>
        <i/>
        <sz val="11"/>
        <rFont val="Calibri"/>
        <family val="2"/>
      </rPr>
      <t>.  Npr. ukupno opravdani troškovi projekta su 400.000 EUR. Srednje veliki natjecatelji mogu dobiti max 50% ili 200.000 EUR; pri tome trebaju dokazati da imaju vlastitih 50% ili 200.000 EUR.</t>
    </r>
  </si>
  <si>
    <t>Trošak</t>
  </si>
  <si>
    <t>Table No. 10-080: Financial capacity for Eurostars partner:</t>
  </si>
  <si>
    <t>Ostali izvori - navesti - (objasniti u prilozima)</t>
  </si>
  <si>
    <t>Reinvestiranje iz zadržane dobiti (prethodna+ova) financijske godine (objasniti i dokumentirati, prilog pismo uprave i sl. - vidi upute za EPP)</t>
  </si>
  <si>
    <t>Reinvestiranje iz kapitalnih rezervi prethodne financijske godine</t>
  </si>
  <si>
    <t>Realizirani kredit od banke ili druge fin. institucije (objasniti u prilozima)</t>
  </si>
  <si>
    <t>Planirana dokapitalizacija (objasniti i dokazati izvore)</t>
  </si>
  <si>
    <t>Planirani kratkoročni zajam od vlasnika (priložiti dokument i izvore)</t>
  </si>
  <si>
    <t>Pismo namjere banke ili druge fin. institucije (IME i objašnjenje u prilogu)</t>
  </si>
  <si>
    <t>Planirani novčani tok iz trenutnih aktivnosti (Tablica niže - dio koji možete dokazano izdvojiti a da ne ugrožavate redovno poslovanje)</t>
  </si>
  <si>
    <t>Drugi izvori - navesti - (objasniti u prilozima)</t>
  </si>
  <si>
    <t>Trenutne poslovne aktivnosti. Ugovori,  računi i sl. prihodi</t>
  </si>
</sst>
</file>

<file path=xl/styles.xml><?xml version="1.0" encoding="utf-8"?>
<styleSheet xmlns="http://schemas.openxmlformats.org/spreadsheetml/2006/main">
  <numFmts count="5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_ ;[Red]\-#,##0\ "/>
    <numFmt numFmtId="167" formatCode="0.0000%"/>
    <numFmt numFmtId="168" formatCode="0.000%"/>
    <numFmt numFmtId="169" formatCode="0.000_ ;[Red]\-0.000\ "/>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_-* #,##0\ _k_n_-;\-* #,##0\ _k_n_-;_-* &quot;-&quot;??\ _k_n_-;_-@_-"/>
    <numFmt numFmtId="176" formatCode="#,##0.00_ ;[Red]\-#,##0.00\ "/>
    <numFmt numFmtId="177" formatCode="dd/mm/yy;@"/>
    <numFmt numFmtId="178" formatCode="[$-41A]d\.\ mmmm\ yyyy"/>
    <numFmt numFmtId="179" formatCode="dd/mm/yy/;@"/>
    <numFmt numFmtId="180" formatCode="[$€-410]\ #,##0.00;[Red]\-[$€-410]\ #,##0.00"/>
    <numFmt numFmtId="181" formatCode="_-* #,##0.00\ [$€-1]_-;\-* #,##0.00\ [$€-1]_-;_-* &quot;-&quot;??\ [$€-1]_-;_-@_-"/>
    <numFmt numFmtId="182" formatCode="0.0"/>
    <numFmt numFmtId="183" formatCode="[$€-410]\ #,##0;[Red]\-[$€-410]\ #,##0"/>
    <numFmt numFmtId="184" formatCode="_-* #,##0\ [$€-1]_-;\-* #,##0\ [$€-1]_-;_-* &quot;-&quot;\ [$€-1]_-;_-@_-"/>
    <numFmt numFmtId="185" formatCode="[$-41A]d\.\ mmmm\ yyyy\."/>
    <numFmt numFmtId="186" formatCode="#,##0\ &quot;kn&quot;"/>
    <numFmt numFmtId="187" formatCode="#,##0.00\ &quot;kn&quot;"/>
    <numFmt numFmtId="188" formatCode="_-* #,##0.00\ [$kn-41A]_-;\-* #,##0.00\ [$kn-41A]_-;_-* &quot;-&quot;??\ [$kn-41A]_-;_-@_-"/>
    <numFmt numFmtId="189" formatCode="#,##0.0_ ;[Red]\-#,##0.0\ "/>
    <numFmt numFmtId="190" formatCode="#,##0.00\ [$€-1]"/>
    <numFmt numFmtId="191" formatCode="#,##0.000_ ;[Red]\-#,##0.000\ "/>
    <numFmt numFmtId="192" formatCode="#,##0.0000_ ;[Red]\-#,##0.0000\ "/>
    <numFmt numFmtId="193" formatCode="#,##0.00000_ ;[Red]\-#,##0.00000\ "/>
    <numFmt numFmtId="194" formatCode="#,##0.000000_ ;[Red]\-#,##0.000000\ "/>
    <numFmt numFmtId="195" formatCode="#,##0.0000000_ ;[Red]\-#,##0.0000000\ "/>
    <numFmt numFmtId="196" formatCode="#,##0.00000000_ ;[Red]\-#,##0.00000000\ "/>
    <numFmt numFmtId="197" formatCode="#,##0.000000000_ ;[Red]\-#,##0.000000000\ "/>
    <numFmt numFmtId="198" formatCode="0.00000%"/>
    <numFmt numFmtId="199" formatCode="0.000000%"/>
    <numFmt numFmtId="200" formatCode="0.0000000%"/>
    <numFmt numFmtId="201" formatCode="0.00000000%"/>
    <numFmt numFmtId="202" formatCode="#,##0.000"/>
    <numFmt numFmtId="203" formatCode="#,##0.0000"/>
    <numFmt numFmtId="204" formatCode="#,##0.00000"/>
    <numFmt numFmtId="205" formatCode="#,##0.000000"/>
  </numFmts>
  <fonts count="77">
    <font>
      <sz val="10"/>
      <name val="Arial"/>
      <family val="0"/>
    </font>
    <font>
      <sz val="8"/>
      <name val="Arial"/>
      <family val="2"/>
    </font>
    <font>
      <i/>
      <sz val="10"/>
      <name val="Arial"/>
      <family val="2"/>
    </font>
    <font>
      <b/>
      <sz val="10"/>
      <name val="Arial"/>
      <family val="2"/>
    </font>
    <font>
      <b/>
      <i/>
      <sz val="10"/>
      <name val="Arial"/>
      <family val="2"/>
    </font>
    <font>
      <i/>
      <sz val="9"/>
      <name val="Arial"/>
      <family val="2"/>
    </font>
    <font>
      <b/>
      <i/>
      <sz val="9"/>
      <name val="Arial"/>
      <family val="2"/>
    </font>
    <font>
      <b/>
      <sz val="14"/>
      <name val="Arial"/>
      <family val="2"/>
    </font>
    <font>
      <u val="single"/>
      <sz val="10"/>
      <color indexed="12"/>
      <name val="Arial"/>
      <family val="2"/>
    </font>
    <font>
      <u val="single"/>
      <sz val="10"/>
      <color indexed="36"/>
      <name val="Arial"/>
      <family val="2"/>
    </font>
    <font>
      <b/>
      <sz val="12"/>
      <name val="Arial"/>
      <family val="2"/>
    </font>
    <font>
      <b/>
      <sz val="16"/>
      <name val="Arial"/>
      <family val="2"/>
    </font>
    <font>
      <sz val="20"/>
      <name val="Arial"/>
      <family val="2"/>
    </font>
    <font>
      <b/>
      <sz val="10"/>
      <color indexed="30"/>
      <name val="Arial"/>
      <family val="2"/>
    </font>
    <font>
      <b/>
      <i/>
      <sz val="9"/>
      <color indexed="10"/>
      <name val="Arial"/>
      <family val="2"/>
    </font>
    <font>
      <b/>
      <i/>
      <sz val="12"/>
      <name val="Arial"/>
      <family val="2"/>
    </font>
    <font>
      <sz val="9"/>
      <name val="Tahoma"/>
      <family val="2"/>
    </font>
    <font>
      <sz val="11"/>
      <name val="Symbol"/>
      <family val="1"/>
    </font>
    <font>
      <b/>
      <sz val="10"/>
      <color indexed="10"/>
      <name val="Arial"/>
      <family val="2"/>
    </font>
    <font>
      <b/>
      <i/>
      <u val="single"/>
      <sz val="12"/>
      <color indexed="10"/>
      <name val="Arial"/>
      <family val="2"/>
    </font>
    <font>
      <b/>
      <sz val="12"/>
      <color indexed="10"/>
      <name val="Arial"/>
      <family val="2"/>
    </font>
    <font>
      <i/>
      <sz val="11"/>
      <name val="Symbol"/>
      <family val="1"/>
    </font>
    <font>
      <i/>
      <sz val="7"/>
      <name val="Times New Roman"/>
      <family val="1"/>
    </font>
    <font>
      <i/>
      <sz val="11"/>
      <name val="Calibri"/>
      <family val="2"/>
    </font>
    <font>
      <b/>
      <i/>
      <sz val="11"/>
      <name val="Calibri"/>
      <family val="2"/>
    </font>
    <font>
      <b/>
      <i/>
      <vertAlign val="superscript"/>
      <sz val="11"/>
      <name val="Calibri"/>
      <family val="2"/>
    </font>
    <font>
      <i/>
      <sz val="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8"/>
      <name val="Arial"/>
      <family val="2"/>
    </font>
    <font>
      <sz val="10"/>
      <color indexed="8"/>
      <name val="Arial"/>
      <family val="2"/>
    </font>
    <font>
      <b/>
      <i/>
      <sz val="14"/>
      <color indexed="10"/>
      <name val="Arial"/>
      <family val="2"/>
    </font>
    <font>
      <b/>
      <i/>
      <sz val="10"/>
      <color indexed="10"/>
      <name val="Arial"/>
      <family val="2"/>
    </font>
    <font>
      <b/>
      <sz val="10"/>
      <color indexed="40"/>
      <name val="Arial"/>
      <family val="2"/>
    </font>
    <font>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theme="1"/>
      <name val="Arial"/>
      <family val="2"/>
    </font>
    <font>
      <sz val="10"/>
      <color rgb="FF000000"/>
      <name val="Arial"/>
      <family val="2"/>
    </font>
    <font>
      <b/>
      <i/>
      <sz val="14"/>
      <color rgb="FFFF0000"/>
      <name val="Arial"/>
      <family val="2"/>
    </font>
    <font>
      <b/>
      <sz val="10"/>
      <color rgb="FFFF0000"/>
      <name val="Arial"/>
      <family val="2"/>
    </font>
    <font>
      <b/>
      <i/>
      <sz val="9"/>
      <color rgb="FFFF0000"/>
      <name val="Arial"/>
      <family val="2"/>
    </font>
    <font>
      <b/>
      <i/>
      <sz val="10"/>
      <color rgb="FFFF0000"/>
      <name val="Arial"/>
      <family val="2"/>
    </font>
    <font>
      <b/>
      <sz val="10"/>
      <color rgb="FF0070C0"/>
      <name val="Arial"/>
      <family val="2"/>
    </font>
    <font>
      <sz val="10"/>
      <color rgb="FF0070C0"/>
      <name val="Arial"/>
      <family val="2"/>
    </font>
    <font>
      <b/>
      <sz val="10"/>
      <color rgb="FF00B0F0"/>
      <name val="Arial"/>
      <family val="2"/>
    </font>
    <font>
      <b/>
      <sz val="8"/>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rgb="FFFFFF99"/>
        <bgColor indexed="64"/>
      </patternFill>
    </fill>
    <fill>
      <patternFill patternType="solid">
        <fgColor rgb="FFCCFFCC"/>
        <bgColor indexed="64"/>
      </patternFill>
    </fill>
    <fill>
      <patternFill patternType="solid">
        <fgColor rgb="FFFF0000"/>
        <bgColor indexed="64"/>
      </patternFill>
    </fill>
    <fill>
      <patternFill patternType="solid">
        <fgColor rgb="FFFFFFB3"/>
        <bgColor indexed="64"/>
      </patternFill>
    </fill>
    <fill>
      <patternFill patternType="solid">
        <fgColor theme="0" tint="-0.04997999966144562"/>
        <bgColor indexed="64"/>
      </patternFill>
    </fill>
    <fill>
      <patternFill patternType="solid">
        <fgColor rgb="FFCCFFFF"/>
        <bgColor indexed="64"/>
      </patternFill>
    </fill>
    <fill>
      <patternFill patternType="solid">
        <fgColor indexed="41"/>
        <bgColor indexed="64"/>
      </patternFill>
    </fill>
    <fill>
      <patternFill patternType="solid">
        <fgColor rgb="FFFFCC00"/>
        <bgColor indexed="64"/>
      </patternFill>
    </fill>
    <fill>
      <patternFill patternType="solid">
        <fgColor rgb="FFFF4747"/>
        <bgColor indexed="64"/>
      </patternFill>
    </fill>
    <fill>
      <patternFill patternType="solid">
        <fgColor theme="0"/>
        <bgColor indexed="64"/>
      </patternFill>
    </fill>
    <fill>
      <patternFill patternType="solid">
        <fgColor rgb="FFFFFF00"/>
        <bgColor indexed="64"/>
      </patternFill>
    </fill>
    <fill>
      <patternFill patternType="solid">
        <fgColor rgb="FF66FF99"/>
        <bgColor indexed="64"/>
      </patternFill>
    </fill>
    <fill>
      <patternFill patternType="solid">
        <fgColor indexed="43"/>
        <bgColor indexed="64"/>
      </patternFill>
    </fill>
    <fill>
      <patternFill patternType="solid">
        <fgColor rgb="FF8BF990"/>
        <bgColor indexed="64"/>
      </patternFill>
    </fill>
    <fill>
      <patternFill patternType="solid">
        <fgColor theme="0" tint="-0.1499900072813034"/>
        <bgColor indexed="64"/>
      </patternFill>
    </fill>
    <fill>
      <patternFill patternType="solid">
        <fgColor indexed="42"/>
        <bgColor indexed="64"/>
      </patternFill>
    </fill>
    <fill>
      <patternFill patternType="darkUp">
        <bgColor theme="0" tint="-0.04997999966144562"/>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double"/>
      <bottom>
        <color indexed="63"/>
      </bottom>
    </border>
    <border>
      <left>
        <color indexed="63"/>
      </left>
      <right>
        <color indexed="63"/>
      </right>
      <top>
        <color indexed="63"/>
      </top>
      <bottom style="double"/>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double"/>
      <top style="double"/>
      <bottom>
        <color indexed="63"/>
      </bottom>
    </border>
    <border>
      <left style="double"/>
      <right>
        <color indexed="63"/>
      </right>
      <top style="double"/>
      <bottom style="thin"/>
    </border>
    <border>
      <left>
        <color indexed="63"/>
      </left>
      <right style="medium"/>
      <top style="double"/>
      <bottom>
        <color indexed="63"/>
      </bottom>
    </border>
    <border>
      <left style="medium"/>
      <right style="double"/>
      <top style="double"/>
      <bottom>
        <color indexed="63"/>
      </bottom>
    </border>
    <border>
      <left style="double"/>
      <right>
        <color indexed="63"/>
      </right>
      <top style="double"/>
      <bottom style="double"/>
    </border>
    <border>
      <left style="double"/>
      <right style="double"/>
      <top style="double"/>
      <bottom style="thin"/>
    </border>
    <border>
      <left>
        <color indexed="63"/>
      </left>
      <right>
        <color indexed="63"/>
      </right>
      <top style="double"/>
      <bottom style="thin"/>
    </border>
    <border>
      <left style="medium"/>
      <right style="double"/>
      <top style="thin"/>
      <bottom style="thin"/>
    </border>
    <border>
      <left style="medium"/>
      <right style="double"/>
      <top>
        <color indexed="63"/>
      </top>
      <bottom>
        <color indexed="63"/>
      </bottom>
    </border>
    <border>
      <left style="medium"/>
      <right style="double"/>
      <top style="thin"/>
      <bottom>
        <color indexed="63"/>
      </bottom>
    </border>
    <border>
      <left style="double"/>
      <right>
        <color indexed="63"/>
      </right>
      <top style="thin"/>
      <bottom style="thin"/>
    </border>
    <border>
      <left>
        <color indexed="63"/>
      </left>
      <right style="double"/>
      <top style="double"/>
      <bottom style="thin"/>
    </border>
    <border>
      <left>
        <color indexed="63"/>
      </left>
      <right style="double"/>
      <top>
        <color indexed="63"/>
      </top>
      <bottom>
        <color indexed="63"/>
      </bottom>
    </border>
    <border>
      <left>
        <color indexed="63"/>
      </left>
      <right style="double"/>
      <top>
        <color indexed="63"/>
      </top>
      <bottom style="double"/>
    </border>
    <border>
      <left>
        <color indexed="63"/>
      </left>
      <right>
        <color indexed="63"/>
      </right>
      <top>
        <color indexed="63"/>
      </top>
      <bottom style="thin"/>
    </border>
    <border>
      <left style="dashed"/>
      <right style="dashed"/>
      <top style="dashed"/>
      <bottom style="dashed"/>
    </border>
    <border>
      <left style="double"/>
      <right style="dashed"/>
      <top style="dashed"/>
      <bottom style="dashed"/>
    </border>
    <border>
      <left style="medium"/>
      <right>
        <color indexed="63"/>
      </right>
      <top style="medium"/>
      <bottom style="double"/>
    </border>
    <border>
      <left>
        <color indexed="63"/>
      </left>
      <right>
        <color indexed="63"/>
      </right>
      <top style="medium"/>
      <bottom style="double"/>
    </border>
    <border>
      <left>
        <color indexed="63"/>
      </left>
      <right style="double"/>
      <top>
        <color indexed="63"/>
      </top>
      <bottom style="dashed"/>
    </border>
    <border>
      <left style="double"/>
      <right style="double"/>
      <top style="double"/>
      <bottom style="double"/>
    </border>
    <border>
      <left style="double"/>
      <right style="dashed"/>
      <top style="double"/>
      <bottom style="dashed"/>
    </border>
    <border>
      <left style="dashed"/>
      <right style="dashed"/>
      <top style="double"/>
      <bottom style="dashed"/>
    </border>
    <border>
      <left style="double"/>
      <right style="dashed"/>
      <top style="dashed"/>
      <bottom style="double"/>
    </border>
    <border>
      <left style="dashed"/>
      <right style="dashed"/>
      <top style="dashed"/>
      <bottom style="double"/>
    </border>
    <border>
      <left style="double"/>
      <right>
        <color indexed="63"/>
      </right>
      <top style="thin"/>
      <bottom style="double"/>
    </border>
    <border>
      <left>
        <color indexed="63"/>
      </left>
      <right>
        <color indexed="63"/>
      </right>
      <top style="thin"/>
      <bottom style="double"/>
    </border>
    <border>
      <left style="medium"/>
      <right style="double"/>
      <top style="thin"/>
      <bottom style="double"/>
    </border>
    <border>
      <left style="thin"/>
      <right style="thin"/>
      <top style="thin"/>
      <bottom>
        <color indexed="63"/>
      </bottom>
    </border>
    <border>
      <left style="thin"/>
      <right style="thin"/>
      <top>
        <color indexed="63"/>
      </top>
      <bottom style="thin"/>
    </border>
    <border>
      <left style="medium"/>
      <right style="medium"/>
      <top style="medium"/>
      <bottom style="thin"/>
    </border>
    <border>
      <left style="medium"/>
      <right style="medium"/>
      <top style="medium"/>
      <bottom style="medium"/>
    </border>
    <border>
      <left style="medium"/>
      <right style="medium"/>
      <top>
        <color indexed="63"/>
      </top>
      <bottom style="thin"/>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color theme="0" tint="-0.24997000396251678"/>
      </bottom>
    </border>
    <border>
      <left>
        <color indexed="63"/>
      </left>
      <right style="thin">
        <color theme="0" tint="-0.24997000396251678"/>
      </right>
      <top>
        <color indexed="63"/>
      </top>
      <bottom>
        <color indexed="63"/>
      </bottom>
    </border>
    <border>
      <left>
        <color indexed="63"/>
      </left>
      <right style="thin">
        <color theme="0" tint="-0.24997000396251678"/>
      </right>
      <top style="thin">
        <color theme="0" tint="-0.24997000396251678"/>
      </top>
      <bottom style="thin">
        <color theme="0" tint="-0.24997000396251678"/>
      </bottom>
    </border>
    <border>
      <left style="medium"/>
      <right>
        <color indexed="63"/>
      </right>
      <top style="medium"/>
      <bottom>
        <color indexed="63"/>
      </bottom>
    </border>
    <border>
      <left style="medium"/>
      <right style="dashed"/>
      <top style="medium"/>
      <bottom style="dashed"/>
    </border>
    <border>
      <left style="dashed"/>
      <right style="medium"/>
      <top style="medium"/>
      <bottom style="dashed"/>
    </border>
    <border>
      <left style="medium"/>
      <right style="dashed"/>
      <top style="double"/>
      <bottom style="dashed"/>
    </border>
    <border>
      <left style="dashed"/>
      <right style="medium"/>
      <top style="double"/>
      <bottom style="dashed"/>
    </border>
    <border>
      <left style="medium"/>
      <right style="dashed"/>
      <top style="double"/>
      <bottom style="medium"/>
    </border>
    <border>
      <left style="dashed"/>
      <right style="medium"/>
      <top style="double"/>
      <bottom style="medium"/>
    </border>
    <border>
      <left style="thin">
        <color theme="0" tint="-0.24997000396251678"/>
      </left>
      <right>
        <color indexed="63"/>
      </right>
      <top style="thin">
        <color theme="0" tint="-0.24997000396251678"/>
      </top>
      <bottom style="thin">
        <color theme="0" tint="-0.24997000396251678"/>
      </bottom>
    </border>
    <border>
      <left style="thin">
        <color theme="0" tint="-0.24997000396251678"/>
      </left>
      <right>
        <color indexed="63"/>
      </right>
      <top>
        <color indexed="63"/>
      </top>
      <bottom>
        <color indexed="63"/>
      </bottom>
    </border>
    <border>
      <left style="medium"/>
      <right style="dashed"/>
      <top style="medium"/>
      <bottom>
        <color indexed="63"/>
      </bottom>
    </border>
    <border>
      <left style="dashed"/>
      <right style="medium"/>
      <top style="medium"/>
      <bottom>
        <color indexed="63"/>
      </bottom>
    </border>
    <border>
      <left style="thin"/>
      <right>
        <color indexed="63"/>
      </right>
      <top style="thin"/>
      <bottom style="thin"/>
    </border>
    <border>
      <left style="medium"/>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style="thin"/>
      <bottom style="thin"/>
    </border>
    <border>
      <left>
        <color indexed="63"/>
      </left>
      <right style="thin"/>
      <top style="thin"/>
      <bottom style="thin"/>
    </border>
    <border>
      <left style="thin"/>
      <right style="medium"/>
      <top style="thin"/>
      <bottom style="thin"/>
    </border>
    <border>
      <left style="medium"/>
      <right style="thin"/>
      <top style="thin"/>
      <bottom style="thin"/>
    </border>
    <border>
      <left style="dashed"/>
      <right style="double"/>
      <top style="dashed"/>
      <bottom style="dashed"/>
    </border>
    <border>
      <left>
        <color indexed="63"/>
      </left>
      <right style="double"/>
      <top style="medium"/>
      <bottom style="double"/>
    </border>
    <border>
      <left>
        <color indexed="63"/>
      </left>
      <right>
        <color indexed="63"/>
      </right>
      <top style="thin">
        <color theme="0" tint="-0.24997000396251678"/>
      </top>
      <bottom style="thin">
        <color theme="0" tint="-0.24997000396251678"/>
      </bottom>
    </border>
    <border>
      <left style="medium"/>
      <right>
        <color indexed="63"/>
      </right>
      <top style="double"/>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thin"/>
      <right style="medium"/>
      <top style="thin"/>
      <bottom style="medium"/>
    </border>
    <border>
      <left style="thin"/>
      <right>
        <color indexed="63"/>
      </right>
      <top style="thin"/>
      <bottom style="medium"/>
    </border>
    <border>
      <left style="medium"/>
      <right style="thin"/>
      <top style="thin"/>
      <bottom style="medium"/>
    </border>
    <border>
      <left style="thin"/>
      <right>
        <color indexed="63"/>
      </right>
      <top style="medium"/>
      <bottom style="thin"/>
    </border>
    <border>
      <left>
        <color indexed="63"/>
      </left>
      <right style="medium"/>
      <top style="medium"/>
      <bottom style="thin"/>
    </border>
    <border>
      <left>
        <color indexed="63"/>
      </left>
      <right style="medium"/>
      <top style="thin"/>
      <bottom style="double"/>
    </border>
    <border>
      <left>
        <color indexed="63"/>
      </left>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thin"/>
    </border>
    <border>
      <left style="medium"/>
      <right>
        <color indexed="63"/>
      </right>
      <top style="thin"/>
      <bottom style="medium"/>
    </border>
    <border>
      <left>
        <color indexed="63"/>
      </left>
      <right style="medium"/>
      <top style="thin"/>
      <bottom style="medium"/>
    </border>
    <border>
      <left style="medium"/>
      <right style="medium"/>
      <top style="thin"/>
      <bottom style="medium"/>
    </border>
    <border>
      <left style="dashed"/>
      <right style="dashed"/>
      <top>
        <color indexed="63"/>
      </top>
      <bottom style="double"/>
    </border>
    <border>
      <left style="dashed"/>
      <right style="dashed"/>
      <top style="dashed"/>
      <bottom>
        <color indexed="63"/>
      </bottom>
    </border>
    <border>
      <left style="dashed"/>
      <right style="double"/>
      <top style="dashed"/>
      <bottom>
        <color indexed="63"/>
      </bottom>
    </border>
    <border>
      <left style="dashed"/>
      <right style="double"/>
      <top>
        <color indexed="63"/>
      </top>
      <bottom style="double"/>
    </border>
    <border>
      <left style="dashed"/>
      <right style="double"/>
      <top style="double"/>
      <bottom style="dashed"/>
    </border>
    <border>
      <left style="thin"/>
      <right style="thin"/>
      <top style="thin"/>
      <bottom style="thin"/>
    </border>
    <border>
      <left>
        <color indexed="63"/>
      </left>
      <right style="thin"/>
      <top>
        <color indexed="63"/>
      </top>
      <bottom>
        <color indexed="63"/>
      </bottom>
    </border>
    <border>
      <left>
        <color indexed="63"/>
      </left>
      <right>
        <color indexed="63"/>
      </right>
      <top style="thin"/>
      <bottom style="mediu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9"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8"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68">
    <xf numFmtId="0" fontId="0" fillId="0" borderId="0" xfId="0" applyAlignment="1">
      <alignment/>
    </xf>
    <xf numFmtId="0" fontId="0" fillId="0" borderId="0" xfId="0" applyAlignment="1">
      <alignment horizontal="center"/>
    </xf>
    <xf numFmtId="0" fontId="2" fillId="0" borderId="0" xfId="0" applyFont="1" applyAlignment="1">
      <alignment/>
    </xf>
    <xf numFmtId="0" fontId="3" fillId="0" borderId="0" xfId="0" applyFont="1" applyAlignment="1">
      <alignment/>
    </xf>
    <xf numFmtId="166" fontId="0" fillId="0" borderId="0" xfId="0" applyNumberFormat="1" applyAlignment="1">
      <alignment/>
    </xf>
    <xf numFmtId="0" fontId="0" fillId="0" borderId="0" xfId="0" applyFill="1" applyAlignment="1">
      <alignment/>
    </xf>
    <xf numFmtId="0" fontId="3" fillId="0" borderId="0" xfId="0" applyFont="1" applyFill="1" applyAlignment="1">
      <alignment/>
    </xf>
    <xf numFmtId="166" fontId="3" fillId="0" borderId="0" xfId="0" applyNumberFormat="1" applyFont="1" applyFill="1" applyAlignment="1">
      <alignment/>
    </xf>
    <xf numFmtId="0" fontId="0" fillId="0" borderId="0" xfId="0" applyBorder="1" applyAlignment="1">
      <alignment/>
    </xf>
    <xf numFmtId="0" fontId="3" fillId="33" borderId="10" xfId="0" applyFont="1" applyFill="1" applyBorder="1" applyAlignment="1">
      <alignment/>
    </xf>
    <xf numFmtId="0" fontId="0" fillId="0" borderId="0" xfId="0" applyAlignment="1" quotePrefix="1">
      <alignment/>
    </xf>
    <xf numFmtId="0" fontId="5" fillId="0" borderId="0" xfId="0" applyFont="1" applyAlignment="1">
      <alignment/>
    </xf>
    <xf numFmtId="0" fontId="6" fillId="0" borderId="0" xfId="0" applyFont="1" applyFill="1" applyAlignment="1">
      <alignment/>
    </xf>
    <xf numFmtId="0" fontId="5" fillId="0" borderId="0" xfId="0" applyFont="1" applyFill="1" applyAlignment="1">
      <alignment/>
    </xf>
    <xf numFmtId="0" fontId="4" fillId="0" borderId="0" xfId="0" applyFont="1" applyAlignment="1">
      <alignment/>
    </xf>
    <xf numFmtId="0" fontId="3" fillId="0" borderId="0" xfId="0" applyFont="1" applyAlignment="1">
      <alignment horizontal="center" wrapText="1"/>
    </xf>
    <xf numFmtId="9" fontId="0" fillId="0" borderId="0" xfId="0" applyNumberFormat="1" applyAlignment="1">
      <alignment/>
    </xf>
    <xf numFmtId="0" fontId="0" fillId="0" borderId="0" xfId="0" applyAlignment="1">
      <alignment wrapText="1"/>
    </xf>
    <xf numFmtId="0" fontId="0" fillId="0" borderId="0" xfId="0" applyAlignment="1">
      <alignment vertical="top" wrapText="1"/>
    </xf>
    <xf numFmtId="0" fontId="0" fillId="0" borderId="0" xfId="0" applyAlignment="1">
      <alignment/>
    </xf>
    <xf numFmtId="166" fontId="3" fillId="0" borderId="0" xfId="0" applyNumberFormat="1" applyFont="1" applyFill="1" applyAlignment="1">
      <alignment/>
    </xf>
    <xf numFmtId="0" fontId="0" fillId="0" borderId="0" xfId="0" applyFont="1" applyBorder="1" applyAlignment="1">
      <alignment/>
    </xf>
    <xf numFmtId="0" fontId="67" fillId="0" borderId="0" xfId="0" applyFont="1" applyAlignment="1">
      <alignment/>
    </xf>
    <xf numFmtId="0" fontId="0" fillId="0" borderId="0" xfId="0" applyFont="1" applyAlignment="1">
      <alignment/>
    </xf>
    <xf numFmtId="0" fontId="68" fillId="0" borderId="0" xfId="0" applyFont="1" applyAlignment="1">
      <alignment horizontal="left" readingOrder="1"/>
    </xf>
    <xf numFmtId="0" fontId="0" fillId="0" borderId="0" xfId="0" applyFont="1" applyBorder="1" applyAlignment="1">
      <alignment vertical="top" wrapText="1"/>
    </xf>
    <xf numFmtId="0" fontId="3" fillId="34" borderId="11" xfId="0" applyFont="1" applyFill="1" applyBorder="1" applyAlignment="1">
      <alignment horizontal="left"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Border="1" applyAlignment="1">
      <alignment vertical="top" wrapText="1"/>
    </xf>
    <xf numFmtId="9" fontId="0" fillId="0" borderId="0" xfId="0" applyNumberFormat="1" applyBorder="1" applyAlignment="1">
      <alignment horizontal="center" vertical="top" wrapText="1"/>
    </xf>
    <xf numFmtId="0" fontId="3" fillId="34" borderId="12" xfId="0" applyFont="1"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horizontal="center" vertical="top" wrapText="1"/>
    </xf>
    <xf numFmtId="0" fontId="0" fillId="34" borderId="15" xfId="0" applyFill="1" applyBorder="1" applyAlignment="1">
      <alignment horizontal="center"/>
    </xf>
    <xf numFmtId="0" fontId="3" fillId="34" borderId="16" xfId="0" applyFont="1" applyFill="1" applyBorder="1" applyAlignment="1">
      <alignment horizontal="center" vertical="center" wrapText="1"/>
    </xf>
    <xf numFmtId="0" fontId="0" fillId="35" borderId="13" xfId="0" applyFill="1" applyBorder="1" applyAlignment="1">
      <alignment/>
    </xf>
    <xf numFmtId="0" fontId="3" fillId="35" borderId="11" xfId="0" applyFont="1" applyFill="1" applyBorder="1" applyAlignment="1">
      <alignment horizontal="left" vertical="center"/>
    </xf>
    <xf numFmtId="0" fontId="0" fillId="35" borderId="15" xfId="0" applyFill="1" applyBorder="1" applyAlignment="1">
      <alignment/>
    </xf>
    <xf numFmtId="0" fontId="3" fillId="35" borderId="12" xfId="0" applyFont="1" applyFill="1" applyBorder="1" applyAlignment="1">
      <alignment/>
    </xf>
    <xf numFmtId="0" fontId="0" fillId="35" borderId="14" xfId="0" applyFill="1" applyBorder="1" applyAlignment="1">
      <alignment horizontal="center" vertical="top" wrapText="1"/>
    </xf>
    <xf numFmtId="0" fontId="0" fillId="34" borderId="13" xfId="0" applyFill="1" applyBorder="1" applyAlignment="1">
      <alignment wrapText="1"/>
    </xf>
    <xf numFmtId="0" fontId="3" fillId="34" borderId="11" xfId="0" applyFont="1" applyFill="1" applyBorder="1" applyAlignment="1">
      <alignment horizontal="left" vertical="center" wrapText="1"/>
    </xf>
    <xf numFmtId="0" fontId="0" fillId="34" borderId="14" xfId="0" applyFont="1" applyFill="1" applyBorder="1" applyAlignment="1">
      <alignment horizontal="center" vertical="center" wrapText="1"/>
    </xf>
    <xf numFmtId="0" fontId="0" fillId="36" borderId="0" xfId="0" applyFill="1" applyAlignment="1">
      <alignment/>
    </xf>
    <xf numFmtId="0" fontId="3" fillId="35" borderId="16" xfId="0" applyFont="1" applyFill="1" applyBorder="1" applyAlignment="1">
      <alignment horizontal="center" vertical="center" wrapText="1"/>
    </xf>
    <xf numFmtId="9" fontId="0" fillId="36" borderId="0" xfId="0" applyNumberFormat="1" applyFill="1" applyAlignment="1">
      <alignment/>
    </xf>
    <xf numFmtId="0" fontId="0" fillId="36" borderId="0" xfId="0" applyFill="1" applyAlignment="1">
      <alignment/>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Font="1" applyBorder="1" applyAlignment="1">
      <alignment horizontal="left" vertical="center" wrapText="1"/>
    </xf>
    <xf numFmtId="0" fontId="3" fillId="37" borderId="17" xfId="0" applyFont="1" applyFill="1" applyBorder="1" applyAlignment="1">
      <alignment horizontal="left" vertical="center" wrapText="1"/>
    </xf>
    <xf numFmtId="0" fontId="3" fillId="36" borderId="0" xfId="0" applyFont="1" applyFill="1" applyAlignment="1">
      <alignment/>
    </xf>
    <xf numFmtId="0" fontId="3" fillId="38" borderId="14" xfId="0" applyFont="1" applyFill="1" applyBorder="1" applyAlignment="1">
      <alignment/>
    </xf>
    <xf numFmtId="0" fontId="0" fillId="38" borderId="0" xfId="0" applyFill="1" applyBorder="1" applyAlignment="1">
      <alignment horizontal="center"/>
    </xf>
    <xf numFmtId="0" fontId="3" fillId="39" borderId="18" xfId="0" applyFont="1" applyFill="1" applyBorder="1" applyAlignment="1">
      <alignment horizontal="center" vertical="center"/>
    </xf>
    <xf numFmtId="0" fontId="3" fillId="40" borderId="19" xfId="0" applyFont="1" applyFill="1" applyBorder="1" applyAlignment="1">
      <alignment horizontal="center" vertical="center"/>
    </xf>
    <xf numFmtId="16" fontId="0" fillId="38" borderId="0" xfId="0" applyNumberFormat="1" applyFill="1" applyBorder="1" applyAlignment="1">
      <alignment horizontal="center"/>
    </xf>
    <xf numFmtId="166" fontId="2" fillId="38" borderId="0" xfId="0" applyNumberFormat="1" applyFont="1" applyFill="1" applyBorder="1" applyAlignment="1">
      <alignment/>
    </xf>
    <xf numFmtId="4" fontId="0" fillId="0" borderId="0" xfId="0" applyNumberFormat="1" applyAlignment="1">
      <alignment/>
    </xf>
    <xf numFmtId="0" fontId="3" fillId="0" borderId="20" xfId="0" applyFont="1" applyBorder="1" applyAlignment="1">
      <alignment horizontal="center"/>
    </xf>
    <xf numFmtId="0" fontId="2" fillId="0" borderId="0" xfId="0" applyFont="1" applyBorder="1" applyAlignment="1">
      <alignment/>
    </xf>
    <xf numFmtId="0" fontId="2" fillId="0" borderId="0" xfId="0" applyFont="1" applyAlignment="1">
      <alignment horizontal="right"/>
    </xf>
    <xf numFmtId="0" fontId="3" fillId="37" borderId="17" xfId="0" applyFont="1" applyFill="1" applyBorder="1" applyAlignment="1">
      <alignment horizontal="center" vertical="center" wrapText="1"/>
    </xf>
    <xf numFmtId="0" fontId="3" fillId="37" borderId="21" xfId="0" applyFont="1" applyFill="1" applyBorder="1" applyAlignment="1">
      <alignment horizontal="center" vertical="center" wrapText="1"/>
    </xf>
    <xf numFmtId="0" fontId="3" fillId="37" borderId="22"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34" borderId="15" xfId="0" applyFill="1" applyBorder="1" applyAlignment="1">
      <alignment wrapText="1"/>
    </xf>
    <xf numFmtId="0" fontId="0" fillId="37" borderId="13" xfId="0" applyFill="1" applyBorder="1" applyAlignment="1">
      <alignment/>
    </xf>
    <xf numFmtId="0" fontId="3" fillId="37" borderId="11" xfId="0" applyFont="1" applyFill="1" applyBorder="1" applyAlignment="1">
      <alignment horizontal="left" vertical="center"/>
    </xf>
    <xf numFmtId="0" fontId="0" fillId="37" borderId="14" xfId="0" applyFill="1" applyBorder="1" applyAlignment="1">
      <alignment horizontal="center" vertical="top" wrapText="1"/>
    </xf>
    <xf numFmtId="0" fontId="0" fillId="37" borderId="15" xfId="0" applyFill="1" applyBorder="1" applyAlignment="1">
      <alignment/>
    </xf>
    <xf numFmtId="0" fontId="3" fillId="37" borderId="12" xfId="0" applyFont="1" applyFill="1" applyBorder="1" applyAlignment="1">
      <alignment/>
    </xf>
    <xf numFmtId="0" fontId="3" fillId="35" borderId="11" xfId="0" applyFont="1" applyFill="1" applyBorder="1" applyAlignment="1">
      <alignment horizontal="center" wrapText="1"/>
    </xf>
    <xf numFmtId="0" fontId="3" fillId="35" borderId="16" xfId="0" applyFont="1" applyFill="1" applyBorder="1" applyAlignment="1">
      <alignment horizontal="center" wrapText="1"/>
    </xf>
    <xf numFmtId="0" fontId="3" fillId="34" borderId="12" xfId="0" applyFont="1" applyFill="1" applyBorder="1" applyAlignment="1">
      <alignment wrapText="1"/>
    </xf>
    <xf numFmtId="0" fontId="3" fillId="41" borderId="10" xfId="0" applyFont="1" applyFill="1" applyBorder="1" applyAlignment="1">
      <alignment/>
    </xf>
    <xf numFmtId="0" fontId="2" fillId="38" borderId="0" xfId="0" applyFont="1" applyFill="1" applyBorder="1" applyAlignment="1">
      <alignment/>
    </xf>
    <xf numFmtId="166" fontId="4" fillId="38" borderId="23" xfId="0" applyNumberFormat="1" applyFont="1" applyFill="1" applyBorder="1" applyAlignment="1">
      <alignment horizontal="center"/>
    </xf>
    <xf numFmtId="166" fontId="2" fillId="38" borderId="24" xfId="0" applyNumberFormat="1" applyFont="1" applyFill="1" applyBorder="1" applyAlignment="1">
      <alignment horizontal="center"/>
    </xf>
    <xf numFmtId="166" fontId="4" fillId="38" borderId="24" xfId="0" applyNumberFormat="1" applyFont="1" applyFill="1" applyBorder="1" applyAlignment="1">
      <alignment horizontal="center"/>
    </xf>
    <xf numFmtId="166" fontId="4" fillId="38" borderId="25" xfId="0" applyNumberFormat="1" applyFont="1" applyFill="1" applyBorder="1" applyAlignment="1">
      <alignment horizontal="center"/>
    </xf>
    <xf numFmtId="0" fontId="3" fillId="41" borderId="26" xfId="0" applyFont="1" applyFill="1" applyBorder="1" applyAlignment="1">
      <alignment horizontal="center"/>
    </xf>
    <xf numFmtId="0" fontId="3" fillId="34" borderId="12" xfId="0" applyFont="1" applyFill="1" applyBorder="1" applyAlignment="1">
      <alignment horizontal="center"/>
    </xf>
    <xf numFmtId="0" fontId="3" fillId="0" borderId="0" xfId="0" applyFont="1" applyBorder="1" applyAlignment="1">
      <alignment horizontal="center" vertical="center" wrapText="1"/>
    </xf>
    <xf numFmtId="0" fontId="3" fillId="37"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2" fillId="38" borderId="30" xfId="0" applyFont="1" applyFill="1" applyBorder="1" applyAlignment="1">
      <alignment/>
    </xf>
    <xf numFmtId="0" fontId="0" fillId="0" borderId="0" xfId="0" applyFont="1" applyAlignment="1" applyProtection="1">
      <alignment/>
      <protection locked="0"/>
    </xf>
    <xf numFmtId="4" fontId="0" fillId="0" borderId="0" xfId="0" applyNumberFormat="1" applyFont="1" applyAlignment="1">
      <alignment horizontal="right" vertical="center"/>
    </xf>
    <xf numFmtId="0" fontId="0" fillId="0" borderId="0" xfId="0" applyFont="1" applyAlignment="1">
      <alignment horizontal="right" vertical="center"/>
    </xf>
    <xf numFmtId="0" fontId="0" fillId="0" borderId="0" xfId="0" applyFont="1" applyBorder="1" applyAlignment="1">
      <alignment horizontal="center" vertical="center"/>
    </xf>
    <xf numFmtId="0" fontId="3" fillId="39" borderId="31"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31" xfId="0" applyFont="1" applyFill="1" applyBorder="1" applyAlignment="1">
      <alignment vertical="top" wrapText="1"/>
    </xf>
    <xf numFmtId="0" fontId="0" fillId="0" borderId="31" xfId="0" applyFont="1" applyBorder="1" applyAlignment="1">
      <alignment horizontal="left" vertical="top" wrapText="1"/>
    </xf>
    <xf numFmtId="0" fontId="0" fillId="0" borderId="31" xfId="0" applyNumberFormat="1" applyFont="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31" xfId="0" applyFont="1" applyFill="1" applyBorder="1" applyAlignment="1" applyProtection="1">
      <alignment horizontal="left" vertical="top" wrapText="1"/>
      <protection locked="0"/>
    </xf>
    <xf numFmtId="0" fontId="3" fillId="34" borderId="13" xfId="0" applyFont="1" applyFill="1" applyBorder="1" applyAlignment="1">
      <alignment/>
    </xf>
    <xf numFmtId="0" fontId="3" fillId="34" borderId="14" xfId="0" applyFont="1" applyFill="1" applyBorder="1" applyAlignment="1">
      <alignment wrapText="1"/>
    </xf>
    <xf numFmtId="0" fontId="0" fillId="0" borderId="0" xfId="0" applyFont="1" applyBorder="1" applyAlignment="1" applyProtection="1">
      <alignment/>
      <protection locked="0"/>
    </xf>
    <xf numFmtId="0" fontId="3" fillId="39" borderId="32" xfId="0" applyFont="1" applyFill="1" applyBorder="1" applyAlignment="1">
      <alignment horizontal="center" wrapText="1"/>
    </xf>
    <xf numFmtId="0" fontId="0" fillId="0" borderId="12" xfId="0" applyFont="1" applyBorder="1" applyAlignment="1">
      <alignment/>
    </xf>
    <xf numFmtId="0" fontId="3" fillId="34" borderId="33" xfId="0" applyFont="1" applyFill="1" applyBorder="1" applyAlignment="1">
      <alignment/>
    </xf>
    <xf numFmtId="0" fontId="0" fillId="34" borderId="34" xfId="0" applyFont="1" applyFill="1" applyBorder="1" applyAlignment="1" applyProtection="1">
      <alignment/>
      <protection locked="0"/>
    </xf>
    <xf numFmtId="0" fontId="2" fillId="0" borderId="12" xfId="0" applyFont="1" applyBorder="1" applyAlignment="1">
      <alignment horizontal="right"/>
    </xf>
    <xf numFmtId="0" fontId="0" fillId="34" borderId="11" xfId="0" applyFont="1" applyFill="1" applyBorder="1" applyAlignment="1">
      <alignment/>
    </xf>
    <xf numFmtId="0" fontId="0" fillId="34" borderId="11" xfId="0" applyFont="1" applyFill="1" applyBorder="1" applyAlignment="1" applyProtection="1">
      <alignment/>
      <protection locked="0"/>
    </xf>
    <xf numFmtId="4" fontId="0" fillId="34" borderId="16" xfId="0" applyNumberFormat="1" applyFont="1" applyFill="1" applyBorder="1" applyAlignment="1">
      <alignment horizontal="right" vertical="center"/>
    </xf>
    <xf numFmtId="0" fontId="0" fillId="34" borderId="0" xfId="0" applyFont="1" applyFill="1" applyBorder="1" applyAlignment="1">
      <alignment/>
    </xf>
    <xf numFmtId="0" fontId="0" fillId="34" borderId="0" xfId="0" applyFont="1" applyFill="1" applyBorder="1" applyAlignment="1" applyProtection="1">
      <alignment/>
      <protection locked="0"/>
    </xf>
    <xf numFmtId="0" fontId="0" fillId="34" borderId="35" xfId="0" applyFont="1" applyFill="1" applyBorder="1" applyAlignment="1">
      <alignment horizontal="right" vertical="center"/>
    </xf>
    <xf numFmtId="179" fontId="3" fillId="0" borderId="31" xfId="0" applyNumberFormat="1" applyFont="1" applyFill="1" applyBorder="1" applyAlignment="1">
      <alignment horizontal="center" vertical="center"/>
    </xf>
    <xf numFmtId="0" fontId="0" fillId="0" borderId="12" xfId="0" applyFont="1" applyBorder="1" applyAlignment="1">
      <alignment horizontal="center" vertical="center"/>
    </xf>
    <xf numFmtId="0" fontId="12" fillId="39" borderId="32" xfId="0" applyFont="1" applyFill="1" applyBorder="1" applyAlignment="1">
      <alignment horizontal="center" vertical="center"/>
    </xf>
    <xf numFmtId="0" fontId="0" fillId="39" borderId="14" xfId="0" applyFont="1" applyFill="1" applyBorder="1" applyAlignment="1">
      <alignment/>
    </xf>
    <xf numFmtId="0" fontId="0" fillId="39" borderId="15" xfId="0" applyFont="1" applyFill="1" applyBorder="1" applyAlignment="1">
      <alignment/>
    </xf>
    <xf numFmtId="179" fontId="3" fillId="34" borderId="31" xfId="0" applyNumberFormat="1" applyFont="1" applyFill="1" applyBorder="1" applyAlignment="1">
      <alignment horizontal="center" vertical="center"/>
    </xf>
    <xf numFmtId="0" fontId="6" fillId="0" borderId="0" xfId="0" applyFont="1" applyAlignment="1">
      <alignment/>
    </xf>
    <xf numFmtId="0" fontId="3" fillId="0" borderId="36" xfId="0" applyFont="1" applyBorder="1" applyAlignment="1">
      <alignment horizontal="center"/>
    </xf>
    <xf numFmtId="0" fontId="3" fillId="39" borderId="37" xfId="0" applyFont="1" applyFill="1" applyBorder="1" applyAlignment="1">
      <alignment horizontal="center" wrapText="1"/>
    </xf>
    <xf numFmtId="0" fontId="3" fillId="39" borderId="38" xfId="0" applyFont="1" applyFill="1" applyBorder="1" applyAlignment="1">
      <alignment horizontal="center" vertical="center" wrapText="1"/>
    </xf>
    <xf numFmtId="0" fontId="3" fillId="39" borderId="38" xfId="0" applyFont="1" applyFill="1" applyBorder="1" applyAlignment="1">
      <alignment horizontal="center" vertical="top" wrapText="1"/>
    </xf>
    <xf numFmtId="0" fontId="3" fillId="39" borderId="38" xfId="0" applyFont="1" applyFill="1" applyBorder="1" applyAlignment="1" applyProtection="1">
      <alignment horizontal="center" vertical="top" wrapText="1"/>
      <protection locked="0"/>
    </xf>
    <xf numFmtId="0" fontId="3" fillId="39" borderId="39" xfId="0" applyFont="1" applyFill="1" applyBorder="1" applyAlignment="1">
      <alignment horizontal="center" wrapText="1"/>
    </xf>
    <xf numFmtId="0" fontId="3" fillId="39" borderId="40" xfId="0" applyFont="1" applyFill="1" applyBorder="1" applyAlignment="1">
      <alignment horizontal="center" vertical="center" wrapText="1"/>
    </xf>
    <xf numFmtId="0" fontId="69" fillId="0" borderId="0" xfId="0" applyFont="1" applyAlignment="1">
      <alignment/>
    </xf>
    <xf numFmtId="0" fontId="69" fillId="0" borderId="0" xfId="0" applyFont="1" applyAlignment="1">
      <alignment wrapText="1"/>
    </xf>
    <xf numFmtId="0" fontId="3" fillId="38" borderId="0" xfId="0" applyFont="1" applyFill="1" applyBorder="1" applyAlignment="1">
      <alignment horizontal="center"/>
    </xf>
    <xf numFmtId="0" fontId="4" fillId="38" borderId="0" xfId="0" applyFont="1" applyFill="1" applyBorder="1" applyAlignment="1">
      <alignment horizontal="left" vertical="center"/>
    </xf>
    <xf numFmtId="0" fontId="3" fillId="42" borderId="14" xfId="0" applyFont="1" applyFill="1" applyBorder="1" applyAlignment="1">
      <alignment/>
    </xf>
    <xf numFmtId="0" fontId="3" fillId="42" borderId="0" xfId="0" applyFont="1" applyFill="1" applyBorder="1" applyAlignment="1">
      <alignment horizontal="center"/>
    </xf>
    <xf numFmtId="0" fontId="4" fillId="42" borderId="10" xfId="0" applyFont="1" applyFill="1" applyBorder="1" applyAlignment="1">
      <alignment/>
    </xf>
    <xf numFmtId="166" fontId="4" fillId="42" borderId="23" xfId="0" applyNumberFormat="1" applyFont="1" applyFill="1" applyBorder="1" applyAlignment="1">
      <alignment horizontal="center"/>
    </xf>
    <xf numFmtId="0" fontId="3" fillId="42" borderId="41" xfId="0" applyFont="1" applyFill="1" applyBorder="1" applyAlignment="1">
      <alignment/>
    </xf>
    <xf numFmtId="0" fontId="3" fillId="42" borderId="42" xfId="0" applyFont="1" applyFill="1" applyBorder="1" applyAlignment="1">
      <alignment horizontal="center"/>
    </xf>
    <xf numFmtId="0" fontId="4" fillId="42" borderId="42" xfId="0" applyFont="1" applyFill="1" applyBorder="1" applyAlignment="1">
      <alignment/>
    </xf>
    <xf numFmtId="166" fontId="4" fillId="42" borderId="43" xfId="0" applyNumberFormat="1" applyFont="1" applyFill="1" applyBorder="1" applyAlignment="1">
      <alignment horizontal="center"/>
    </xf>
    <xf numFmtId="0" fontId="4" fillId="38" borderId="0" xfId="0" applyFont="1" applyFill="1" applyBorder="1" applyAlignment="1">
      <alignment/>
    </xf>
    <xf numFmtId="179" fontId="3" fillId="43" borderId="11" xfId="0" applyNumberFormat="1" applyFont="1" applyFill="1" applyBorder="1" applyAlignment="1">
      <alignment/>
    </xf>
    <xf numFmtId="179" fontId="3" fillId="43" borderId="0" xfId="0" applyNumberFormat="1" applyFont="1" applyFill="1" applyBorder="1" applyAlignment="1">
      <alignment wrapText="1"/>
    </xf>
    <xf numFmtId="179" fontId="3" fillId="43" borderId="31" xfId="0" applyNumberFormat="1" applyFont="1" applyFill="1" applyBorder="1" applyAlignment="1">
      <alignment horizontal="center" vertical="center"/>
    </xf>
    <xf numFmtId="9" fontId="70" fillId="43" borderId="44" xfId="0" applyNumberFormat="1" applyFont="1" applyFill="1" applyBorder="1" applyAlignment="1">
      <alignment horizontal="center" vertical="center"/>
    </xf>
    <xf numFmtId="9" fontId="70" fillId="43" borderId="45" xfId="0" applyNumberFormat="1" applyFont="1" applyFill="1" applyBorder="1" applyAlignment="1">
      <alignment horizontal="center" vertical="center"/>
    </xf>
    <xf numFmtId="0" fontId="3" fillId="37" borderId="46" xfId="0" applyFont="1" applyFill="1" applyBorder="1" applyAlignment="1">
      <alignment horizontal="center" vertical="center" wrapText="1"/>
    </xf>
    <xf numFmtId="0" fontId="0" fillId="0" borderId="47" xfId="0" applyFont="1" applyBorder="1" applyAlignment="1">
      <alignment horizontal="left" vertical="center" wrapText="1"/>
    </xf>
    <xf numFmtId="0" fontId="3" fillId="37" borderId="48" xfId="0" applyFont="1" applyFill="1" applyBorder="1" applyAlignment="1">
      <alignment horizontal="center" vertical="center" wrapText="1"/>
    </xf>
    <xf numFmtId="0" fontId="3" fillId="37" borderId="49" xfId="0" applyFont="1" applyFill="1" applyBorder="1" applyAlignment="1">
      <alignment horizontal="center" vertical="center" wrapText="1"/>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3" fillId="37" borderId="53" xfId="0" applyFont="1" applyFill="1" applyBorder="1" applyAlignment="1">
      <alignment horizontal="right"/>
    </xf>
    <xf numFmtId="0" fontId="3" fillId="37" borderId="54" xfId="0" applyFont="1" applyFill="1" applyBorder="1" applyAlignment="1">
      <alignment horizontal="right"/>
    </xf>
    <xf numFmtId="0" fontId="3" fillId="37" borderId="54" xfId="0" applyFont="1" applyFill="1" applyBorder="1" applyAlignment="1">
      <alignment horizontal="right" vertical="center"/>
    </xf>
    <xf numFmtId="0" fontId="3" fillId="37" borderId="49" xfId="0" applyFont="1" applyFill="1" applyBorder="1" applyAlignment="1">
      <alignment horizontal="right"/>
    </xf>
    <xf numFmtId="0" fontId="3" fillId="18" borderId="53" xfId="0" applyFont="1" applyFill="1" applyBorder="1" applyAlignment="1">
      <alignment horizontal="right"/>
    </xf>
    <xf numFmtId="0" fontId="3" fillId="18" borderId="54" xfId="0" applyFont="1" applyFill="1" applyBorder="1" applyAlignment="1">
      <alignment horizontal="right"/>
    </xf>
    <xf numFmtId="0" fontId="3" fillId="18" borderId="54" xfId="0" applyFont="1" applyFill="1" applyBorder="1" applyAlignment="1">
      <alignment horizontal="right" vertical="center"/>
    </xf>
    <xf numFmtId="0" fontId="3" fillId="18" borderId="49" xfId="0" applyFont="1" applyFill="1" applyBorder="1" applyAlignment="1">
      <alignment horizontal="right"/>
    </xf>
    <xf numFmtId="0" fontId="71" fillId="0" borderId="0" xfId="0" applyFont="1" applyFill="1" applyAlignment="1">
      <alignment/>
    </xf>
    <xf numFmtId="0" fontId="72" fillId="0" borderId="0" xfId="0" applyFont="1" applyAlignment="1">
      <alignment/>
    </xf>
    <xf numFmtId="166" fontId="4" fillId="42" borderId="24" xfId="0" applyNumberFormat="1" applyFont="1" applyFill="1" applyBorder="1" applyAlignment="1">
      <alignment horizontal="center"/>
    </xf>
    <xf numFmtId="0" fontId="0" fillId="0" borderId="0" xfId="0" applyFont="1" applyFill="1" applyBorder="1" applyAlignment="1">
      <alignment/>
    </xf>
    <xf numFmtId="0" fontId="3" fillId="44" borderId="0" xfId="0" applyFont="1" applyFill="1" applyAlignment="1">
      <alignment/>
    </xf>
    <xf numFmtId="0" fontId="7" fillId="44" borderId="0" xfId="0" applyFont="1" applyFill="1" applyAlignment="1">
      <alignment/>
    </xf>
    <xf numFmtId="0" fontId="3" fillId="0" borderId="0" xfId="0" applyFont="1" applyFill="1" applyAlignment="1">
      <alignment wrapText="1"/>
    </xf>
    <xf numFmtId="0" fontId="0" fillId="0" borderId="0" xfId="0" applyFill="1" applyAlignment="1">
      <alignment wrapText="1"/>
    </xf>
    <xf numFmtId="0" fontId="3" fillId="0" borderId="0" xfId="0" applyFont="1" applyFill="1" applyBorder="1" applyAlignment="1">
      <alignment/>
    </xf>
    <xf numFmtId="0" fontId="67" fillId="0" borderId="0" xfId="0" applyFont="1" applyFill="1" applyAlignment="1">
      <alignment/>
    </xf>
    <xf numFmtId="0" fontId="69" fillId="0" borderId="0" xfId="0" applyFont="1" applyFill="1" applyAlignment="1">
      <alignment/>
    </xf>
    <xf numFmtId="0" fontId="2" fillId="0" borderId="0" xfId="0" applyFont="1" applyFill="1" applyAlignment="1">
      <alignment horizontal="right"/>
    </xf>
    <xf numFmtId="0" fontId="0" fillId="0" borderId="0" xfId="0" applyFill="1" applyBorder="1" applyAlignment="1">
      <alignment/>
    </xf>
    <xf numFmtId="166" fontId="0" fillId="0" borderId="0" xfId="0" applyNumberFormat="1" applyFill="1" applyBorder="1" applyAlignment="1">
      <alignment/>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0" fillId="0" borderId="0" xfId="0" applyFill="1" applyBorder="1" applyAlignment="1">
      <alignment horizontal="center" vertical="top" wrapText="1"/>
    </xf>
    <xf numFmtId="166" fontId="3" fillId="0" borderId="0" xfId="0" applyNumberFormat="1" applyFont="1" applyFill="1" applyBorder="1" applyAlignment="1">
      <alignment/>
    </xf>
    <xf numFmtId="0" fontId="0" fillId="0" borderId="0" xfId="0" applyBorder="1" applyAlignment="1" quotePrefix="1">
      <alignment/>
    </xf>
    <xf numFmtId="0" fontId="68" fillId="0" borderId="0" xfId="0" applyFont="1" applyBorder="1" applyAlignment="1">
      <alignment horizontal="left" readingOrder="1"/>
    </xf>
    <xf numFmtId="0" fontId="5" fillId="0" borderId="0" xfId="0" applyFont="1" applyFill="1" applyAlignment="1">
      <alignment horizontal="left" vertical="top" wrapText="1"/>
    </xf>
    <xf numFmtId="9" fontId="3" fillId="45" borderId="0" xfId="0" applyNumberFormat="1" applyFont="1" applyFill="1" applyAlignment="1">
      <alignment horizontal="center" vertical="center"/>
    </xf>
    <xf numFmtId="0" fontId="71" fillId="0" borderId="0" xfId="0" applyFont="1" applyAlignment="1">
      <alignment/>
    </xf>
    <xf numFmtId="176" fontId="4" fillId="46" borderId="55" xfId="0" applyNumberFormat="1" applyFont="1" applyFill="1" applyBorder="1" applyAlignment="1">
      <alignment/>
    </xf>
    <xf numFmtId="0" fontId="5" fillId="0" borderId="0" xfId="0" applyFont="1" applyFill="1" applyAlignment="1">
      <alignment vertical="justify"/>
    </xf>
    <xf numFmtId="0" fontId="0" fillId="0" borderId="0" xfId="0" applyBorder="1" applyAlignment="1">
      <alignment horizontal="center"/>
    </xf>
    <xf numFmtId="166" fontId="3" fillId="0" borderId="0" xfId="0" applyNumberFormat="1" applyFont="1" applyFill="1" applyBorder="1" applyAlignment="1">
      <alignment/>
    </xf>
    <xf numFmtId="0" fontId="14" fillId="0" borderId="0" xfId="0" applyFont="1" applyFill="1" applyAlignment="1">
      <alignment/>
    </xf>
    <xf numFmtId="0" fontId="0" fillId="0" borderId="56" xfId="0" applyBorder="1" applyAlignment="1">
      <alignment horizontal="left" vertical="center"/>
    </xf>
    <xf numFmtId="0" fontId="0" fillId="38" borderId="57" xfId="0" applyFont="1" applyFill="1" applyBorder="1" applyAlignment="1">
      <alignment horizontal="center" vertical="center" wrapText="1"/>
    </xf>
    <xf numFmtId="0" fontId="0" fillId="38" borderId="58" xfId="0" applyFont="1" applyFill="1" applyBorder="1" applyAlignment="1">
      <alignment horizontal="left" vertical="center"/>
    </xf>
    <xf numFmtId="0" fontId="3" fillId="35" borderId="11" xfId="0" applyFont="1" applyFill="1" applyBorder="1" applyAlignment="1">
      <alignment horizontal="center" vertical="center"/>
    </xf>
    <xf numFmtId="10" fontId="0" fillId="0" borderId="0" xfId="0" applyNumberFormat="1" applyFont="1" applyFill="1" applyBorder="1" applyAlignment="1">
      <alignment/>
    </xf>
    <xf numFmtId="10" fontId="0" fillId="0" borderId="0" xfId="0" applyNumberFormat="1" applyFont="1" applyBorder="1" applyAlignment="1">
      <alignment/>
    </xf>
    <xf numFmtId="0" fontId="3" fillId="35" borderId="59" xfId="0" applyFont="1" applyFill="1" applyBorder="1" applyAlignment="1">
      <alignment horizontal="center" vertical="center" wrapText="1"/>
    </xf>
    <xf numFmtId="0" fontId="3" fillId="35" borderId="50" xfId="0" applyFont="1" applyFill="1" applyBorder="1" applyAlignment="1">
      <alignment horizontal="center" vertical="center" wrapText="1"/>
    </xf>
    <xf numFmtId="0" fontId="3" fillId="39" borderId="60" xfId="0" applyFont="1" applyFill="1" applyBorder="1" applyAlignment="1">
      <alignment horizontal="center" vertical="center" wrapText="1"/>
    </xf>
    <xf numFmtId="0" fontId="3" fillId="39" borderId="61" xfId="0" applyFont="1" applyFill="1" applyBorder="1" applyAlignment="1">
      <alignment horizontal="center" vertical="center" wrapText="1"/>
    </xf>
    <xf numFmtId="0" fontId="3" fillId="39" borderId="62" xfId="0" applyFont="1" applyFill="1" applyBorder="1" applyAlignment="1">
      <alignment horizontal="center" vertical="center" wrapText="1"/>
    </xf>
    <xf numFmtId="0" fontId="3" fillId="39" borderId="63" xfId="0" applyFont="1" applyFill="1" applyBorder="1" applyAlignment="1">
      <alignment horizontal="center" vertical="center" wrapText="1"/>
    </xf>
    <xf numFmtId="0" fontId="3" fillId="39" borderId="64" xfId="0" applyFont="1" applyFill="1" applyBorder="1" applyAlignment="1">
      <alignment horizontal="center" vertical="center" wrapText="1"/>
    </xf>
    <xf numFmtId="0" fontId="3" fillId="39" borderId="65" xfId="0" applyFont="1" applyFill="1" applyBorder="1" applyAlignment="1">
      <alignment horizontal="center" vertical="center" wrapText="1"/>
    </xf>
    <xf numFmtId="0" fontId="3" fillId="34" borderId="59" xfId="0" applyFont="1" applyFill="1" applyBorder="1" applyAlignment="1">
      <alignment horizontal="center" vertical="center" wrapText="1"/>
    </xf>
    <xf numFmtId="0" fontId="3" fillId="34" borderId="50" xfId="0" applyFont="1" applyFill="1" applyBorder="1" applyAlignment="1">
      <alignment horizontal="center" vertical="center" wrapText="1"/>
    </xf>
    <xf numFmtId="0" fontId="0" fillId="38" borderId="66" xfId="0" applyFill="1" applyBorder="1" applyAlignment="1">
      <alignment horizontal="left" vertical="center"/>
    </xf>
    <xf numFmtId="10" fontId="0" fillId="38" borderId="67" xfId="59" applyNumberFormat="1" applyFont="1" applyFill="1" applyBorder="1" applyAlignment="1">
      <alignment horizontal="center" vertical="center" wrapText="1"/>
    </xf>
    <xf numFmtId="0" fontId="3" fillId="39" borderId="68" xfId="0" applyFont="1" applyFill="1" applyBorder="1" applyAlignment="1">
      <alignment horizontal="center" vertical="center" wrapText="1"/>
    </xf>
    <xf numFmtId="0" fontId="3" fillId="39" borderId="69" xfId="0" applyFont="1" applyFill="1" applyBorder="1" applyAlignment="1">
      <alignment horizontal="center" vertical="center" wrapText="1"/>
    </xf>
    <xf numFmtId="0" fontId="3" fillId="39" borderId="53" xfId="0" applyFont="1" applyFill="1" applyBorder="1" applyAlignment="1">
      <alignment horizontal="center" vertical="center"/>
    </xf>
    <xf numFmtId="0" fontId="3" fillId="46" borderId="70" xfId="0" applyFont="1" applyFill="1" applyBorder="1" applyAlignment="1">
      <alignment/>
    </xf>
    <xf numFmtId="0" fontId="3" fillId="47" borderId="70" xfId="0" applyFont="1" applyFill="1" applyBorder="1" applyAlignment="1">
      <alignment/>
    </xf>
    <xf numFmtId="0" fontId="5" fillId="38" borderId="70" xfId="0" applyFont="1" applyFill="1" applyBorder="1" applyAlignment="1">
      <alignment wrapText="1"/>
    </xf>
    <xf numFmtId="0" fontId="5" fillId="38" borderId="70" xfId="0" applyFont="1" applyFill="1" applyBorder="1" applyAlignment="1">
      <alignment/>
    </xf>
    <xf numFmtId="0" fontId="3" fillId="34" borderId="70" xfId="0" applyFont="1" applyFill="1" applyBorder="1" applyAlignment="1">
      <alignment/>
    </xf>
    <xf numFmtId="0" fontId="3" fillId="39" borderId="71" xfId="0" applyFont="1" applyFill="1" applyBorder="1" applyAlignment="1">
      <alignment horizontal="center" vertical="center" wrapText="1"/>
    </xf>
    <xf numFmtId="0" fontId="3" fillId="39" borderId="72" xfId="0" applyFont="1" applyFill="1" applyBorder="1" applyAlignment="1">
      <alignment horizontal="center" vertical="center" wrapText="1"/>
    </xf>
    <xf numFmtId="0" fontId="5" fillId="38" borderId="73" xfId="0" applyFont="1" applyFill="1" applyBorder="1" applyAlignment="1">
      <alignment/>
    </xf>
    <xf numFmtId="0" fontId="6" fillId="38" borderId="73" xfId="0" applyFont="1" applyFill="1" applyBorder="1" applyAlignment="1">
      <alignment/>
    </xf>
    <xf numFmtId="0" fontId="3" fillId="37" borderId="11" xfId="0" applyFont="1" applyFill="1" applyBorder="1" applyAlignment="1">
      <alignment horizontal="left" vertical="center" wrapText="1"/>
    </xf>
    <xf numFmtId="0" fontId="67" fillId="0" borderId="0" xfId="0" applyFont="1" applyAlignment="1">
      <alignment wrapText="1"/>
    </xf>
    <xf numFmtId="0" fontId="17" fillId="0" borderId="0" xfId="0" applyFont="1" applyAlignment="1">
      <alignment vertical="top" wrapText="1"/>
    </xf>
    <xf numFmtId="176" fontId="2" fillId="38" borderId="74" xfId="0" applyNumberFormat="1" applyFont="1" applyFill="1" applyBorder="1" applyAlignment="1">
      <alignment/>
    </xf>
    <xf numFmtId="176" fontId="2" fillId="38" borderId="51" xfId="0" applyNumberFormat="1" applyFont="1" applyFill="1" applyBorder="1" applyAlignment="1">
      <alignment/>
    </xf>
    <xf numFmtId="176" fontId="2" fillId="38" borderId="54" xfId="0" applyNumberFormat="1" applyFont="1" applyFill="1" applyBorder="1" applyAlignment="1">
      <alignment horizontal="right"/>
    </xf>
    <xf numFmtId="176" fontId="2" fillId="38" borderId="75" xfId="0" applyNumberFormat="1" applyFont="1" applyFill="1" applyBorder="1" applyAlignment="1">
      <alignment/>
    </xf>
    <xf numFmtId="176" fontId="2" fillId="38" borderId="76" xfId="0" applyNumberFormat="1" applyFont="1" applyFill="1" applyBorder="1" applyAlignment="1">
      <alignment/>
    </xf>
    <xf numFmtId="176" fontId="2" fillId="38" borderId="48" xfId="0" applyNumberFormat="1" applyFont="1" applyFill="1" applyBorder="1" applyAlignment="1">
      <alignment horizontal="right"/>
    </xf>
    <xf numFmtId="176" fontId="4" fillId="38" borderId="74" xfId="0" applyNumberFormat="1" applyFont="1" applyFill="1" applyBorder="1" applyAlignment="1">
      <alignment/>
    </xf>
    <xf numFmtId="176" fontId="4" fillId="38" borderId="51" xfId="0" applyNumberFormat="1" applyFont="1" applyFill="1" applyBorder="1" applyAlignment="1">
      <alignment/>
    </xf>
    <xf numFmtId="176" fontId="4" fillId="38" borderId="54" xfId="0" applyNumberFormat="1" applyFont="1" applyFill="1" applyBorder="1" applyAlignment="1">
      <alignment horizontal="right"/>
    </xf>
    <xf numFmtId="176" fontId="4" fillId="33" borderId="73" xfId="0" applyNumberFormat="1" applyFont="1" applyFill="1" applyBorder="1" applyAlignment="1">
      <alignment/>
    </xf>
    <xf numFmtId="176" fontId="4" fillId="33" borderId="77" xfId="0" applyNumberFormat="1" applyFont="1" applyFill="1" applyBorder="1" applyAlignment="1">
      <alignment/>
    </xf>
    <xf numFmtId="176" fontId="4" fillId="33" borderId="78" xfId="0" applyNumberFormat="1" applyFont="1" applyFill="1" applyBorder="1" applyAlignment="1">
      <alignment horizontal="right"/>
    </xf>
    <xf numFmtId="176" fontId="2" fillId="38" borderId="0" xfId="0" applyNumberFormat="1" applyFont="1" applyFill="1" applyBorder="1" applyAlignment="1">
      <alignment/>
    </xf>
    <xf numFmtId="176" fontId="2" fillId="38" borderId="30" xfId="0" applyNumberFormat="1" applyFont="1" applyFill="1" applyBorder="1" applyAlignment="1">
      <alignment/>
    </xf>
    <xf numFmtId="176" fontId="4" fillId="38" borderId="0" xfId="0" applyNumberFormat="1" applyFont="1" applyFill="1" applyBorder="1" applyAlignment="1">
      <alignment/>
    </xf>
    <xf numFmtId="190" fontId="4" fillId="0" borderId="0" xfId="0" applyNumberFormat="1" applyFont="1" applyAlignment="1">
      <alignment/>
    </xf>
    <xf numFmtId="190" fontId="0" fillId="0" borderId="0" xfId="0" applyNumberFormat="1" applyAlignment="1">
      <alignment/>
    </xf>
    <xf numFmtId="190" fontId="3" fillId="0" borderId="0" xfId="0" applyNumberFormat="1" applyFont="1" applyAlignment="1">
      <alignment/>
    </xf>
    <xf numFmtId="190" fontId="2" fillId="0" borderId="0" xfId="0" applyNumberFormat="1" applyFont="1" applyAlignment="1">
      <alignment/>
    </xf>
    <xf numFmtId="190" fontId="3" fillId="34" borderId="11" xfId="0" applyNumberFormat="1" applyFont="1" applyFill="1" applyBorder="1" applyAlignment="1">
      <alignment horizontal="center" vertical="center" wrapText="1"/>
    </xf>
    <xf numFmtId="190" fontId="0" fillId="48" borderId="0" xfId="0" applyNumberFormat="1" applyFill="1" applyBorder="1" applyAlignment="1">
      <alignment horizontal="center" vertical="center" wrapText="1"/>
    </xf>
    <xf numFmtId="190" fontId="3" fillId="34" borderId="12" xfId="0" applyNumberFormat="1" applyFont="1" applyFill="1" applyBorder="1" applyAlignment="1">
      <alignment horizontal="center"/>
    </xf>
    <xf numFmtId="190" fontId="3" fillId="0" borderId="0" xfId="0" applyNumberFormat="1" applyFont="1" applyFill="1" applyAlignment="1">
      <alignment/>
    </xf>
    <xf numFmtId="190" fontId="3" fillId="0" borderId="0" xfId="0" applyNumberFormat="1" applyFont="1" applyFill="1" applyBorder="1" applyAlignment="1">
      <alignment/>
    </xf>
    <xf numFmtId="190" fontId="0" fillId="36" borderId="0" xfId="0" applyNumberFormat="1" applyFill="1" applyAlignment="1">
      <alignment/>
    </xf>
    <xf numFmtId="190" fontId="3" fillId="35" borderId="11" xfId="0" applyNumberFormat="1" applyFont="1" applyFill="1" applyBorder="1" applyAlignment="1">
      <alignment horizontal="center" vertical="center" wrapText="1"/>
    </xf>
    <xf numFmtId="190" fontId="3" fillId="35" borderId="12" xfId="0" applyNumberFormat="1" applyFont="1" applyFill="1" applyBorder="1" applyAlignment="1">
      <alignment/>
    </xf>
    <xf numFmtId="190" fontId="5" fillId="0" borderId="0" xfId="0" applyNumberFormat="1" applyFont="1" applyFill="1" applyAlignment="1">
      <alignment vertical="justify"/>
    </xf>
    <xf numFmtId="4" fontId="4" fillId="44" borderId="79" xfId="0" applyNumberFormat="1" applyFont="1" applyFill="1" applyBorder="1" applyAlignment="1">
      <alignment/>
    </xf>
    <xf numFmtId="4" fontId="5" fillId="0" borderId="80" xfId="0" applyNumberFormat="1" applyFont="1" applyFill="1" applyBorder="1" applyAlignment="1">
      <alignment/>
    </xf>
    <xf numFmtId="4" fontId="5" fillId="0" borderId="81" xfId="0" applyNumberFormat="1" applyFont="1" applyFill="1" applyBorder="1" applyAlignment="1">
      <alignment/>
    </xf>
    <xf numFmtId="4" fontId="5" fillId="0" borderId="70" xfId="0" applyNumberFormat="1" applyFont="1" applyFill="1" applyBorder="1" applyAlignment="1">
      <alignment/>
    </xf>
    <xf numFmtId="176" fontId="2" fillId="0" borderId="80" xfId="0" applyNumberFormat="1" applyFont="1" applyFill="1" applyBorder="1" applyAlignment="1">
      <alignment/>
    </xf>
    <xf numFmtId="176" fontId="2" fillId="0" borderId="81" xfId="0" applyNumberFormat="1" applyFont="1" applyFill="1" applyBorder="1" applyAlignment="1">
      <alignment/>
    </xf>
    <xf numFmtId="10" fontId="2" fillId="0" borderId="80" xfId="0" applyNumberFormat="1" applyFont="1" applyFill="1" applyBorder="1" applyAlignment="1">
      <alignment/>
    </xf>
    <xf numFmtId="10" fontId="2" fillId="0" borderId="81" xfId="0" applyNumberFormat="1" applyFont="1" applyFill="1" applyBorder="1" applyAlignment="1">
      <alignment/>
    </xf>
    <xf numFmtId="176" fontId="3" fillId="0" borderId="82" xfId="0" applyNumberFormat="1" applyFont="1" applyFill="1" applyBorder="1" applyAlignment="1">
      <alignment horizontal="right" vertical="center"/>
    </xf>
    <xf numFmtId="176" fontId="0" fillId="0" borderId="28" xfId="0" applyNumberFormat="1" applyFont="1" applyBorder="1" applyAlignment="1">
      <alignment horizontal="right" vertical="center"/>
    </xf>
    <xf numFmtId="176" fontId="3" fillId="34" borderId="83" xfId="0" applyNumberFormat="1" applyFont="1" applyFill="1" applyBorder="1" applyAlignment="1">
      <alignment horizontal="right" vertical="center"/>
    </xf>
    <xf numFmtId="179" fontId="3" fillId="43" borderId="0" xfId="0" applyNumberFormat="1" applyFont="1" applyFill="1" applyBorder="1" applyAlignment="1">
      <alignment/>
    </xf>
    <xf numFmtId="176" fontId="0" fillId="0" borderId="74" xfId="0" applyNumberFormat="1" applyBorder="1" applyAlignment="1">
      <alignment vertical="center" wrapText="1"/>
    </xf>
    <xf numFmtId="176" fontId="0" fillId="0" borderId="51" xfId="0" applyNumberFormat="1" applyBorder="1" applyAlignment="1">
      <alignment vertical="center" wrapText="1"/>
    </xf>
    <xf numFmtId="176" fontId="0" fillId="38" borderId="28" xfId="0" applyNumberFormat="1" applyFill="1" applyBorder="1" applyAlignment="1">
      <alignment vertical="center" wrapText="1"/>
    </xf>
    <xf numFmtId="176" fontId="3" fillId="49" borderId="55" xfId="0" applyNumberFormat="1" applyFont="1" applyFill="1" applyBorder="1" applyAlignment="1">
      <alignment vertical="center"/>
    </xf>
    <xf numFmtId="176" fontId="3" fillId="49" borderId="52" xfId="0" applyNumberFormat="1" applyFont="1" applyFill="1" applyBorder="1" applyAlignment="1">
      <alignment vertical="center"/>
    </xf>
    <xf numFmtId="176" fontId="3" fillId="49" borderId="28" xfId="0" applyNumberFormat="1" applyFont="1" applyFill="1" applyBorder="1" applyAlignment="1">
      <alignment vertical="center"/>
    </xf>
    <xf numFmtId="176" fontId="3" fillId="0" borderId="47" xfId="0" applyNumberFormat="1" applyFont="1" applyFill="1" applyBorder="1" applyAlignment="1">
      <alignment/>
    </xf>
    <xf numFmtId="176" fontId="73" fillId="0" borderId="74" xfId="0" applyNumberFormat="1" applyFont="1" applyBorder="1" applyAlignment="1">
      <alignment vertical="center" wrapText="1"/>
    </xf>
    <xf numFmtId="176" fontId="73" fillId="0" borderId="51" xfId="0" applyNumberFormat="1" applyFont="1" applyBorder="1" applyAlignment="1">
      <alignment vertical="center" wrapText="1"/>
    </xf>
    <xf numFmtId="176" fontId="0" fillId="0" borderId="74" xfId="0" applyNumberFormat="1" applyBorder="1" applyAlignment="1">
      <alignment/>
    </xf>
    <xf numFmtId="176" fontId="0" fillId="0" borderId="51" xfId="0" applyNumberFormat="1" applyBorder="1" applyAlignment="1">
      <alignment/>
    </xf>
    <xf numFmtId="176" fontId="0" fillId="38" borderId="28" xfId="0" applyNumberFormat="1" applyFill="1" applyBorder="1" applyAlignment="1">
      <alignment/>
    </xf>
    <xf numFmtId="176" fontId="3" fillId="34" borderId="55" xfId="0" applyNumberFormat="1" applyFont="1" applyFill="1" applyBorder="1" applyAlignment="1">
      <alignment/>
    </xf>
    <xf numFmtId="176" fontId="3" fillId="34" borderId="52" xfId="0" applyNumberFormat="1" applyFont="1" applyFill="1" applyBorder="1" applyAlignment="1">
      <alignment/>
    </xf>
    <xf numFmtId="176" fontId="3" fillId="34" borderId="29" xfId="0" applyNumberFormat="1" applyFont="1" applyFill="1" applyBorder="1" applyAlignment="1">
      <alignment/>
    </xf>
    <xf numFmtId="176" fontId="0" fillId="0" borderId="74" xfId="0" applyNumberFormat="1" applyBorder="1" applyAlignment="1">
      <alignment/>
    </xf>
    <xf numFmtId="176" fontId="0" fillId="0" borderId="51" xfId="0" applyNumberFormat="1" applyBorder="1" applyAlignment="1">
      <alignment/>
    </xf>
    <xf numFmtId="176" fontId="3" fillId="35" borderId="55" xfId="0" applyNumberFormat="1" applyFont="1" applyFill="1" applyBorder="1" applyAlignment="1">
      <alignment/>
    </xf>
    <xf numFmtId="176" fontId="3" fillId="35" borderId="52" xfId="0" applyNumberFormat="1" applyFont="1" applyFill="1" applyBorder="1" applyAlignment="1">
      <alignment/>
    </xf>
    <xf numFmtId="176" fontId="3" fillId="35" borderId="28" xfId="0" applyNumberFormat="1" applyFont="1" applyFill="1" applyBorder="1" applyAlignment="1">
      <alignment/>
    </xf>
    <xf numFmtId="176" fontId="3" fillId="35" borderId="29" xfId="0" applyNumberFormat="1" applyFont="1" applyFill="1" applyBorder="1" applyAlignment="1">
      <alignment/>
    </xf>
    <xf numFmtId="176" fontId="0" fillId="0" borderId="0" xfId="0" applyNumberFormat="1" applyBorder="1" applyAlignment="1">
      <alignment/>
    </xf>
    <xf numFmtId="176" fontId="0" fillId="0" borderId="0" xfId="0" applyNumberFormat="1" applyBorder="1" applyAlignment="1">
      <alignment/>
    </xf>
    <xf numFmtId="176" fontId="3" fillId="0" borderId="47" xfId="0" applyNumberFormat="1" applyFont="1" applyBorder="1" applyAlignment="1">
      <alignment/>
    </xf>
    <xf numFmtId="0" fontId="0" fillId="38" borderId="84" xfId="0" applyFill="1" applyBorder="1" applyAlignment="1">
      <alignment horizontal="left" vertical="center"/>
    </xf>
    <xf numFmtId="10" fontId="0" fillId="38" borderId="0" xfId="59" applyNumberFormat="1" applyFont="1" applyFill="1" applyBorder="1" applyAlignment="1">
      <alignment horizontal="center" vertical="center" wrapText="1"/>
    </xf>
    <xf numFmtId="0" fontId="3" fillId="35" borderId="85" xfId="0" applyFont="1" applyFill="1" applyBorder="1" applyAlignment="1">
      <alignment horizontal="center" wrapText="1"/>
    </xf>
    <xf numFmtId="0" fontId="3" fillId="35" borderId="18" xfId="0" applyFont="1" applyFill="1" applyBorder="1" applyAlignment="1">
      <alignment horizontal="center" wrapText="1"/>
    </xf>
    <xf numFmtId="176" fontId="0" fillId="0" borderId="74" xfId="0" applyNumberFormat="1" applyBorder="1" applyAlignment="1">
      <alignment wrapText="1"/>
    </xf>
    <xf numFmtId="176" fontId="0" fillId="0" borderId="0" xfId="0" applyNumberFormat="1" applyBorder="1" applyAlignment="1">
      <alignment wrapText="1"/>
    </xf>
    <xf numFmtId="176" fontId="0" fillId="0" borderId="51" xfId="0" applyNumberFormat="1" applyBorder="1" applyAlignment="1">
      <alignment wrapText="1"/>
    </xf>
    <xf numFmtId="176" fontId="0" fillId="38" borderId="28" xfId="0" applyNumberFormat="1" applyFill="1" applyBorder="1" applyAlignment="1">
      <alignment wrapText="1"/>
    </xf>
    <xf numFmtId="176" fontId="73" fillId="0" borderId="74" xfId="0" applyNumberFormat="1" applyFont="1" applyBorder="1" applyAlignment="1">
      <alignment wrapText="1"/>
    </xf>
    <xf numFmtId="176" fontId="73" fillId="0" borderId="0" xfId="0" applyNumberFormat="1" applyFont="1" applyBorder="1" applyAlignment="1">
      <alignment wrapText="1"/>
    </xf>
    <xf numFmtId="176" fontId="73" fillId="0" borderId="51" xfId="0" applyNumberFormat="1" applyFont="1" applyBorder="1" applyAlignment="1">
      <alignment wrapText="1"/>
    </xf>
    <xf numFmtId="176" fontId="3" fillId="35" borderId="55" xfId="0" applyNumberFormat="1" applyFont="1" applyFill="1" applyBorder="1" applyAlignment="1">
      <alignment wrapText="1"/>
    </xf>
    <xf numFmtId="176" fontId="3" fillId="35" borderId="86" xfId="0" applyNumberFormat="1" applyFont="1" applyFill="1" applyBorder="1" applyAlignment="1">
      <alignment wrapText="1"/>
    </xf>
    <xf numFmtId="176" fontId="3" fillId="35" borderId="52" xfId="0" applyNumberFormat="1" applyFont="1" applyFill="1" applyBorder="1" applyAlignment="1">
      <alignment wrapText="1"/>
    </xf>
    <xf numFmtId="176" fontId="3" fillId="35" borderId="29" xfId="0" applyNumberFormat="1" applyFont="1" applyFill="1" applyBorder="1" applyAlignment="1">
      <alignment wrapText="1"/>
    </xf>
    <xf numFmtId="176" fontId="3" fillId="0" borderId="47" xfId="0" applyNumberFormat="1" applyFont="1" applyBorder="1" applyAlignment="1">
      <alignment wrapText="1"/>
    </xf>
    <xf numFmtId="176" fontId="3" fillId="35" borderId="28" xfId="0" applyNumberFormat="1" applyFont="1" applyFill="1" applyBorder="1" applyAlignment="1">
      <alignment wrapText="1"/>
    </xf>
    <xf numFmtId="0" fontId="3" fillId="34" borderId="87" xfId="0" applyFont="1" applyFill="1" applyBorder="1" applyAlignment="1">
      <alignment horizontal="center" vertical="center" wrapText="1"/>
    </xf>
    <xf numFmtId="176" fontId="3" fillId="34" borderId="86" xfId="0" applyNumberFormat="1" applyFont="1" applyFill="1" applyBorder="1" applyAlignment="1">
      <alignment/>
    </xf>
    <xf numFmtId="176" fontId="0" fillId="0" borderId="0" xfId="0" applyNumberFormat="1" applyAlignment="1">
      <alignment/>
    </xf>
    <xf numFmtId="4" fontId="0" fillId="0" borderId="0" xfId="0" applyNumberFormat="1" applyFont="1" applyBorder="1" applyAlignment="1">
      <alignment horizontal="center" vertical="top" wrapText="1"/>
    </xf>
    <xf numFmtId="176" fontId="3" fillId="49" borderId="86" xfId="0" applyNumberFormat="1" applyFont="1" applyFill="1" applyBorder="1" applyAlignment="1">
      <alignment vertical="center"/>
    </xf>
    <xf numFmtId="0" fontId="3" fillId="35" borderId="87" xfId="0" applyFont="1" applyFill="1" applyBorder="1" applyAlignment="1">
      <alignment horizontal="center" vertical="center" wrapText="1"/>
    </xf>
    <xf numFmtId="176" fontId="0" fillId="0" borderId="0" xfId="0" applyNumberFormat="1" applyBorder="1" applyAlignment="1">
      <alignment vertical="center" wrapText="1"/>
    </xf>
    <xf numFmtId="176" fontId="0" fillId="0" borderId="74" xfId="0" applyNumberFormat="1" applyFont="1" applyBorder="1" applyAlignment="1">
      <alignment vertical="center" wrapText="1"/>
    </xf>
    <xf numFmtId="176" fontId="0" fillId="0" borderId="51" xfId="0" applyNumberFormat="1" applyFont="1" applyBorder="1" applyAlignment="1">
      <alignment vertical="center" wrapText="1"/>
    </xf>
    <xf numFmtId="176" fontId="74" fillId="0" borderId="74" xfId="0" applyNumberFormat="1" applyFont="1" applyBorder="1" applyAlignment="1">
      <alignment vertical="center" wrapText="1"/>
    </xf>
    <xf numFmtId="176" fontId="74" fillId="0" borderId="51" xfId="0" applyNumberFormat="1" applyFont="1" applyBorder="1" applyAlignment="1">
      <alignment vertical="center" wrapText="1"/>
    </xf>
    <xf numFmtId="0" fontId="3" fillId="35" borderId="53" xfId="0" applyFont="1" applyFill="1" applyBorder="1" applyAlignment="1">
      <alignment horizontal="center" vertical="center" wrapText="1"/>
    </xf>
    <xf numFmtId="176" fontId="0" fillId="38" borderId="54" xfId="0" applyNumberFormat="1" applyFill="1" applyBorder="1" applyAlignment="1">
      <alignment vertical="center" wrapText="1"/>
    </xf>
    <xf numFmtId="176" fontId="3" fillId="49" borderId="49" xfId="0" applyNumberFormat="1" applyFont="1" applyFill="1" applyBorder="1" applyAlignment="1">
      <alignment vertical="center"/>
    </xf>
    <xf numFmtId="10" fontId="0" fillId="48" borderId="0" xfId="0" applyNumberFormat="1" applyFill="1" applyBorder="1" applyAlignment="1">
      <alignment horizontal="center" vertical="center" wrapText="1"/>
    </xf>
    <xf numFmtId="10" fontId="0" fillId="0" borderId="0" xfId="0" applyNumberFormat="1" applyFont="1" applyBorder="1" applyAlignment="1">
      <alignment horizontal="center" vertical="top" wrapText="1"/>
    </xf>
    <xf numFmtId="10" fontId="0" fillId="0" borderId="0" xfId="0" applyNumberFormat="1" applyBorder="1" applyAlignment="1">
      <alignment horizontal="center" vertical="top" wrapText="1"/>
    </xf>
    <xf numFmtId="4" fontId="0" fillId="0" borderId="0" xfId="0" applyNumberFormat="1" applyBorder="1" applyAlignment="1">
      <alignment/>
    </xf>
    <xf numFmtId="1" fontId="0" fillId="0" borderId="0" xfId="0" applyNumberFormat="1" applyBorder="1" applyAlignment="1">
      <alignment horizontal="center"/>
    </xf>
    <xf numFmtId="0" fontId="3" fillId="48" borderId="71" xfId="0" applyFont="1" applyFill="1" applyBorder="1" applyAlignment="1">
      <alignment horizontal="center" wrapText="1"/>
    </xf>
    <xf numFmtId="0" fontId="3" fillId="48" borderId="72" xfId="0" applyFont="1" applyFill="1" applyBorder="1" applyAlignment="1">
      <alignment horizontal="center" wrapText="1"/>
    </xf>
    <xf numFmtId="176" fontId="2" fillId="0" borderId="77" xfId="0" applyNumberFormat="1" applyFont="1" applyFill="1" applyBorder="1" applyAlignment="1">
      <alignment/>
    </xf>
    <xf numFmtId="10" fontId="2" fillId="0" borderId="77" xfId="0" applyNumberFormat="1" applyFont="1" applyFill="1" applyBorder="1" applyAlignment="1">
      <alignment/>
    </xf>
    <xf numFmtId="176" fontId="4" fillId="44" borderId="88" xfId="0" applyNumberFormat="1" applyFont="1" applyFill="1" applyBorder="1" applyAlignment="1">
      <alignment/>
    </xf>
    <xf numFmtId="176" fontId="4" fillId="44" borderId="89" xfId="0" applyNumberFormat="1" applyFont="1" applyFill="1" applyBorder="1" applyAlignment="1">
      <alignment/>
    </xf>
    <xf numFmtId="176" fontId="4" fillId="44" borderId="90" xfId="0" applyNumberFormat="1" applyFont="1" applyFill="1" applyBorder="1" applyAlignment="1">
      <alignment/>
    </xf>
    <xf numFmtId="0" fontId="3" fillId="48" borderId="91" xfId="0" applyFont="1" applyFill="1" applyBorder="1" applyAlignment="1">
      <alignment horizontal="center" wrapText="1"/>
    </xf>
    <xf numFmtId="0" fontId="3" fillId="48" borderId="46" xfId="0" applyFont="1" applyFill="1" applyBorder="1" applyAlignment="1">
      <alignment horizontal="center" wrapText="1"/>
    </xf>
    <xf numFmtId="176" fontId="2" fillId="0" borderId="78" xfId="0" applyNumberFormat="1" applyFont="1" applyFill="1" applyBorder="1" applyAlignment="1">
      <alignment/>
    </xf>
    <xf numFmtId="10" fontId="2" fillId="0" borderId="78" xfId="0" applyNumberFormat="1" applyFont="1" applyFill="1" applyBorder="1" applyAlignment="1">
      <alignment/>
    </xf>
    <xf numFmtId="0" fontId="3" fillId="48" borderId="92" xfId="0" applyFont="1" applyFill="1" applyBorder="1" applyAlignment="1">
      <alignment horizontal="center" wrapText="1"/>
    </xf>
    <xf numFmtId="176" fontId="2" fillId="0" borderId="70" xfId="0" applyNumberFormat="1" applyFont="1" applyFill="1" applyBorder="1" applyAlignment="1">
      <alignment/>
    </xf>
    <xf numFmtId="10" fontId="2" fillId="0" borderId="70" xfId="0" applyNumberFormat="1" applyFont="1" applyFill="1" applyBorder="1" applyAlignment="1">
      <alignment/>
    </xf>
    <xf numFmtId="0" fontId="3" fillId="48" borderId="59" xfId="0" applyFont="1" applyFill="1" applyBorder="1" applyAlignment="1">
      <alignment horizontal="center" wrapText="1"/>
    </xf>
    <xf numFmtId="4" fontId="5" fillId="0" borderId="77" xfId="0" applyNumberFormat="1" applyFont="1" applyFill="1" applyBorder="1" applyAlignment="1">
      <alignment/>
    </xf>
    <xf numFmtId="0" fontId="3" fillId="39" borderId="92" xfId="0" applyFont="1" applyFill="1" applyBorder="1" applyAlignment="1">
      <alignment horizontal="center" vertical="center" wrapText="1"/>
    </xf>
    <xf numFmtId="192" fontId="4" fillId="33" borderId="10" xfId="0" applyNumberFormat="1" applyFont="1" applyFill="1" applyBorder="1" applyAlignment="1">
      <alignment horizontal="right"/>
    </xf>
    <xf numFmtId="192" fontId="2" fillId="38" borderId="0" xfId="0" applyNumberFormat="1" applyFont="1" applyFill="1" applyBorder="1" applyAlignment="1">
      <alignment horizontal="right"/>
    </xf>
    <xf numFmtId="192" fontId="4" fillId="38" borderId="0" xfId="0" applyNumberFormat="1" applyFont="1" applyFill="1" applyBorder="1" applyAlignment="1">
      <alignment horizontal="right"/>
    </xf>
    <xf numFmtId="192" fontId="4" fillId="42" borderId="77" xfId="0" applyNumberFormat="1" applyFont="1" applyFill="1" applyBorder="1" applyAlignment="1">
      <alignment horizontal="right"/>
    </xf>
    <xf numFmtId="192" fontId="4" fillId="42" borderId="93" xfId="0" applyNumberFormat="1" applyFont="1" applyFill="1" applyBorder="1" applyAlignment="1">
      <alignment horizontal="right"/>
    </xf>
    <xf numFmtId="192" fontId="4" fillId="33" borderId="94" xfId="0" applyNumberFormat="1" applyFont="1" applyFill="1" applyBorder="1" applyAlignment="1">
      <alignment horizontal="right"/>
    </xf>
    <xf numFmtId="192" fontId="4" fillId="42" borderId="30" xfId="0" applyNumberFormat="1" applyFont="1" applyFill="1" applyBorder="1" applyAlignment="1">
      <alignment horizontal="right"/>
    </xf>
    <xf numFmtId="192" fontId="4" fillId="42" borderId="47" xfId="0" applyNumberFormat="1" applyFont="1" applyFill="1" applyBorder="1" applyAlignment="1">
      <alignment horizontal="right"/>
    </xf>
    <xf numFmtId="176" fontId="4" fillId="33" borderId="95" xfId="0" applyNumberFormat="1" applyFont="1" applyFill="1" applyBorder="1" applyAlignment="1">
      <alignment/>
    </xf>
    <xf numFmtId="176" fontId="4" fillId="33" borderId="96" xfId="0" applyNumberFormat="1" applyFont="1" applyFill="1" applyBorder="1" applyAlignment="1">
      <alignment/>
    </xf>
    <xf numFmtId="176" fontId="4" fillId="33" borderId="47" xfId="0" applyNumberFormat="1" applyFont="1" applyFill="1" applyBorder="1" applyAlignment="1">
      <alignment horizontal="right"/>
    </xf>
    <xf numFmtId="176" fontId="2" fillId="38" borderId="53" xfId="0" applyNumberFormat="1" applyFont="1" applyFill="1" applyBorder="1" applyAlignment="1">
      <alignment horizontal="right"/>
    </xf>
    <xf numFmtId="176" fontId="4" fillId="38" borderId="55" xfId="0" applyNumberFormat="1" applyFont="1" applyFill="1" applyBorder="1" applyAlignment="1">
      <alignment/>
    </xf>
    <xf numFmtId="176" fontId="4" fillId="38" borderId="52" xfId="0" applyNumberFormat="1" applyFont="1" applyFill="1" applyBorder="1" applyAlignment="1">
      <alignment/>
    </xf>
    <xf numFmtId="176" fontId="4" fillId="38" borderId="86" xfId="0" applyNumberFormat="1" applyFont="1" applyFill="1" applyBorder="1" applyAlignment="1">
      <alignment/>
    </xf>
    <xf numFmtId="176" fontId="4" fillId="38" borderId="49" xfId="0" applyNumberFormat="1" applyFont="1" applyFill="1" applyBorder="1" applyAlignment="1">
      <alignment horizontal="right"/>
    </xf>
    <xf numFmtId="176" fontId="4" fillId="33" borderId="97" xfId="0" applyNumberFormat="1" applyFont="1" applyFill="1" applyBorder="1" applyAlignment="1">
      <alignment/>
    </xf>
    <xf numFmtId="176" fontId="4" fillId="33" borderId="96" xfId="0" applyNumberFormat="1" applyFont="1" applyFill="1" applyBorder="1" applyAlignment="1">
      <alignment horizontal="right"/>
    </xf>
    <xf numFmtId="176" fontId="2" fillId="38" borderId="51" xfId="0" applyNumberFormat="1" applyFont="1" applyFill="1" applyBorder="1" applyAlignment="1">
      <alignment horizontal="right"/>
    </xf>
    <xf numFmtId="176" fontId="4" fillId="42" borderId="55" xfId="0" applyNumberFormat="1" applyFont="1" applyFill="1" applyBorder="1" applyAlignment="1">
      <alignment/>
    </xf>
    <xf numFmtId="176" fontId="4" fillId="42" borderId="52" xfId="0" applyNumberFormat="1" applyFont="1" applyFill="1" applyBorder="1" applyAlignment="1">
      <alignment/>
    </xf>
    <xf numFmtId="176" fontId="4" fillId="42" borderId="49" xfId="0" applyNumberFormat="1" applyFont="1" applyFill="1" applyBorder="1" applyAlignment="1">
      <alignment horizontal="right"/>
    </xf>
    <xf numFmtId="176" fontId="4" fillId="42" borderId="0" xfId="0" applyNumberFormat="1" applyFont="1" applyFill="1" applyBorder="1" applyAlignment="1">
      <alignment/>
    </xf>
    <xf numFmtId="176" fontId="4" fillId="42" borderId="74" xfId="0" applyNumberFormat="1" applyFont="1" applyFill="1" applyBorder="1" applyAlignment="1">
      <alignment horizontal="right"/>
    </xf>
    <xf numFmtId="176" fontId="4" fillId="33" borderId="98" xfId="0" applyNumberFormat="1" applyFont="1" applyFill="1" applyBorder="1" applyAlignment="1">
      <alignment/>
    </xf>
    <xf numFmtId="176" fontId="4" fillId="33" borderId="92" xfId="0" applyNumberFormat="1" applyFont="1" applyFill="1" applyBorder="1" applyAlignment="1">
      <alignment/>
    </xf>
    <xf numFmtId="176" fontId="4" fillId="33" borderId="46" xfId="0" applyNumberFormat="1" applyFont="1" applyFill="1" applyBorder="1" applyAlignment="1">
      <alignment horizontal="right"/>
    </xf>
    <xf numFmtId="176" fontId="4" fillId="33" borderId="99" xfId="0" applyNumberFormat="1" applyFont="1" applyFill="1" applyBorder="1" applyAlignment="1">
      <alignment/>
    </xf>
    <xf numFmtId="176" fontId="4" fillId="33" borderId="100" xfId="0" applyNumberFormat="1" applyFont="1" applyFill="1" applyBorder="1" applyAlignment="1">
      <alignment/>
    </xf>
    <xf numFmtId="176" fontId="4" fillId="33" borderId="101" xfId="0" applyNumberFormat="1" applyFont="1" applyFill="1" applyBorder="1" applyAlignment="1">
      <alignment horizontal="right"/>
    </xf>
    <xf numFmtId="176" fontId="4" fillId="42" borderId="95" xfId="0" applyNumberFormat="1" applyFont="1" applyFill="1" applyBorder="1" applyAlignment="1">
      <alignment/>
    </xf>
    <xf numFmtId="176" fontId="4" fillId="42" borderId="97" xfId="0" applyNumberFormat="1" applyFont="1" applyFill="1" applyBorder="1" applyAlignment="1">
      <alignment/>
    </xf>
    <xf numFmtId="176" fontId="4" fillId="42" borderId="47" xfId="0" applyNumberFormat="1" applyFont="1" applyFill="1" applyBorder="1" applyAlignment="1">
      <alignment horizontal="right"/>
    </xf>
    <xf numFmtId="0" fontId="3" fillId="39" borderId="102" xfId="0" applyFont="1" applyFill="1" applyBorder="1" applyAlignment="1">
      <alignment horizontal="center" vertical="top" wrapText="1"/>
    </xf>
    <xf numFmtId="0" fontId="3" fillId="39" borderId="102" xfId="0" applyFont="1" applyFill="1" applyBorder="1" applyAlignment="1" applyProtection="1">
      <alignment horizontal="center" vertical="top" wrapText="1"/>
      <protection locked="0"/>
    </xf>
    <xf numFmtId="0" fontId="3" fillId="39" borderId="103" xfId="0" applyFont="1" applyFill="1" applyBorder="1" applyAlignment="1">
      <alignment horizontal="center" vertical="top" wrapText="1"/>
    </xf>
    <xf numFmtId="0" fontId="3" fillId="39" borderId="103" xfId="0" applyFont="1" applyFill="1" applyBorder="1" applyAlignment="1" applyProtection="1">
      <alignment horizontal="center" vertical="top" wrapText="1"/>
      <protection locked="0"/>
    </xf>
    <xf numFmtId="4" fontId="3" fillId="39" borderId="104" xfId="0" applyNumberFormat="1" applyFont="1" applyFill="1" applyBorder="1" applyAlignment="1">
      <alignment horizontal="center" vertical="center" wrapText="1"/>
    </xf>
    <xf numFmtId="4" fontId="3" fillId="39" borderId="105" xfId="0" applyNumberFormat="1" applyFont="1" applyFill="1" applyBorder="1" applyAlignment="1">
      <alignment horizontal="center" vertical="center" wrapText="1"/>
    </xf>
    <xf numFmtId="4" fontId="3" fillId="39" borderId="106" xfId="0" applyNumberFormat="1" applyFont="1" applyFill="1" applyBorder="1" applyAlignment="1">
      <alignment horizontal="center" vertical="center" wrapText="1"/>
    </xf>
    <xf numFmtId="0" fontId="0" fillId="0" borderId="59" xfId="0" applyFont="1" applyBorder="1" applyAlignment="1">
      <alignment horizontal="left" vertical="center" wrapText="1"/>
    </xf>
    <xf numFmtId="0" fontId="0" fillId="0" borderId="87" xfId="0" applyFont="1" applyBorder="1" applyAlignment="1">
      <alignment horizontal="left" vertical="center" wrapText="1"/>
    </xf>
    <xf numFmtId="0" fontId="0" fillId="0" borderId="50" xfId="0" applyFont="1" applyBorder="1" applyAlignment="1">
      <alignment horizontal="left" vertical="center" wrapText="1"/>
    </xf>
    <xf numFmtId="0" fontId="0" fillId="0" borderId="95" xfId="0" applyFont="1" applyBorder="1" applyAlignment="1">
      <alignment horizontal="left" vertical="center" wrapText="1"/>
    </xf>
    <xf numFmtId="0" fontId="0" fillId="0" borderId="97" xfId="0" applyFont="1" applyBorder="1" applyAlignment="1">
      <alignment horizontal="left" vertical="center" wrapText="1"/>
    </xf>
    <xf numFmtId="0" fontId="0" fillId="0" borderId="96" xfId="0" applyFont="1" applyBorder="1" applyAlignment="1">
      <alignment horizontal="left" vertical="center" wrapText="1"/>
    </xf>
    <xf numFmtId="0" fontId="11" fillId="36" borderId="0" xfId="0" applyFont="1" applyFill="1" applyAlignment="1">
      <alignment horizontal="center" wrapText="1"/>
    </xf>
    <xf numFmtId="0" fontId="3" fillId="44" borderId="0" xfId="0" applyFont="1" applyFill="1" applyAlignment="1">
      <alignment horizontal="center" wrapText="1"/>
    </xf>
    <xf numFmtId="0" fontId="5" fillId="0" borderId="0" xfId="0" applyFont="1" applyAlignment="1">
      <alignment horizontal="left"/>
    </xf>
    <xf numFmtId="0" fontId="5" fillId="0" borderId="0" xfId="0" applyFont="1" applyFill="1" applyAlignment="1">
      <alignment horizontal="left"/>
    </xf>
    <xf numFmtId="176" fontId="3" fillId="0" borderId="95" xfId="0" applyNumberFormat="1" applyFont="1" applyBorder="1" applyAlignment="1">
      <alignment horizontal="center"/>
    </xf>
    <xf numFmtId="176" fontId="3" fillId="0" borderId="96" xfId="0" applyNumberFormat="1" applyFont="1" applyBorder="1" applyAlignment="1">
      <alignment horizontal="center"/>
    </xf>
    <xf numFmtId="0" fontId="5" fillId="0" borderId="0" xfId="0" applyFont="1" applyFill="1" applyAlignment="1">
      <alignment horizontal="left" vertical="justify"/>
    </xf>
    <xf numFmtId="0" fontId="15" fillId="44" borderId="0" xfId="0" applyFont="1" applyFill="1" applyAlignment="1">
      <alignment horizontal="left" vertical="top" wrapText="1"/>
    </xf>
    <xf numFmtId="0" fontId="5" fillId="0" borderId="0" xfId="0" applyFont="1" applyFill="1" applyAlignment="1">
      <alignment horizontal="left" vertical="top" wrapText="1"/>
    </xf>
    <xf numFmtId="0" fontId="15" fillId="0" borderId="0" xfId="0" applyFont="1" applyFill="1" applyAlignment="1">
      <alignment horizontal="left" vertical="top" wrapText="1"/>
    </xf>
    <xf numFmtId="176" fontId="3" fillId="0" borderId="55" xfId="0" applyNumberFormat="1" applyFont="1" applyFill="1" applyBorder="1" applyAlignment="1">
      <alignment horizontal="center"/>
    </xf>
    <xf numFmtId="176" fontId="3" fillId="0" borderId="52" xfId="0" applyNumberFormat="1" applyFont="1" applyFill="1" applyBorder="1" applyAlignment="1">
      <alignment horizontal="center"/>
    </xf>
    <xf numFmtId="176" fontId="3" fillId="0" borderId="95" xfId="0" applyNumberFormat="1" applyFont="1" applyFill="1" applyBorder="1" applyAlignment="1">
      <alignment horizontal="center"/>
    </xf>
    <xf numFmtId="176" fontId="3" fillId="0" borderId="96" xfId="0" applyNumberFormat="1" applyFont="1" applyFill="1" applyBorder="1" applyAlignment="1">
      <alignment horizontal="center"/>
    </xf>
    <xf numFmtId="0" fontId="3" fillId="44" borderId="0" xfId="0" applyFont="1" applyFill="1" applyAlignment="1">
      <alignment horizontal="center" vertical="center" wrapText="1"/>
    </xf>
    <xf numFmtId="0" fontId="5" fillId="0" borderId="0" xfId="0" applyFont="1" applyFill="1" applyAlignment="1">
      <alignment horizontal="left" vertical="center"/>
    </xf>
    <xf numFmtId="176" fontId="3" fillId="0" borderId="95" xfId="0" applyNumberFormat="1" applyFont="1" applyBorder="1" applyAlignment="1">
      <alignment horizontal="center" wrapText="1"/>
    </xf>
    <xf numFmtId="176" fontId="3" fillId="0" borderId="96" xfId="0" applyNumberFormat="1" applyFont="1" applyBorder="1" applyAlignment="1">
      <alignment horizontal="center" wrapText="1"/>
    </xf>
    <xf numFmtId="176" fontId="3" fillId="0" borderId="55" xfId="0" applyNumberFormat="1" applyFont="1" applyBorder="1" applyAlignment="1">
      <alignment horizontal="center" wrapText="1"/>
    </xf>
    <xf numFmtId="176" fontId="3" fillId="0" borderId="52" xfId="0" applyNumberFormat="1" applyFont="1" applyBorder="1" applyAlignment="1">
      <alignment horizontal="center" wrapText="1"/>
    </xf>
    <xf numFmtId="0" fontId="5" fillId="0" borderId="0" xfId="0" applyFont="1" applyAlignment="1">
      <alignment horizontal="left" vertical="center" wrapText="1"/>
    </xf>
    <xf numFmtId="166" fontId="11" fillId="39" borderId="17" xfId="0" applyNumberFormat="1" applyFont="1" applyFill="1" applyBorder="1" applyAlignment="1">
      <alignment horizontal="center" vertical="center" wrapText="1"/>
    </xf>
    <xf numFmtId="166" fontId="11" fillId="39" borderId="22" xfId="0" applyNumberFormat="1" applyFont="1" applyFill="1" applyBorder="1" applyAlignment="1">
      <alignment horizontal="center" vertical="center" wrapText="1"/>
    </xf>
    <xf numFmtId="0" fontId="21" fillId="0" borderId="0" xfId="0" applyFont="1" applyAlignment="1">
      <alignment horizontal="left" vertical="top" wrapText="1"/>
    </xf>
    <xf numFmtId="0" fontId="10" fillId="38" borderId="107" xfId="0" applyFont="1" applyFill="1" applyBorder="1" applyAlignment="1">
      <alignment horizontal="center" vertical="center"/>
    </xf>
    <xf numFmtId="0" fontId="10" fillId="38" borderId="70" xfId="0" applyFont="1" applyFill="1" applyBorder="1" applyAlignment="1">
      <alignment horizontal="center" vertical="center"/>
    </xf>
    <xf numFmtId="0" fontId="10" fillId="38" borderId="59" xfId="0" applyFont="1" applyFill="1" applyBorder="1" applyAlignment="1">
      <alignment horizontal="center" vertical="center" wrapText="1"/>
    </xf>
    <xf numFmtId="0" fontId="10" fillId="38" borderId="74" xfId="0" applyFont="1" applyFill="1" applyBorder="1" applyAlignment="1">
      <alignment horizontal="center" vertical="center" wrapText="1"/>
    </xf>
    <xf numFmtId="0" fontId="3" fillId="48" borderId="108" xfId="0" applyFont="1" applyFill="1" applyBorder="1" applyAlignment="1">
      <alignment horizontal="center" vertical="center" wrapText="1"/>
    </xf>
    <xf numFmtId="0" fontId="3" fillId="48" borderId="89" xfId="0" applyFont="1" applyFill="1" applyBorder="1" applyAlignment="1">
      <alignment horizontal="center"/>
    </xf>
    <xf numFmtId="0" fontId="3" fillId="48" borderId="109" xfId="0" applyFont="1" applyFill="1" applyBorder="1" applyAlignment="1">
      <alignment horizontal="center"/>
    </xf>
    <xf numFmtId="0" fontId="3" fillId="48" borderId="95" xfId="0" applyFont="1" applyFill="1" applyBorder="1" applyAlignment="1">
      <alignment horizontal="center"/>
    </xf>
    <xf numFmtId="0" fontId="3" fillId="48" borderId="97" xfId="0" applyFont="1" applyFill="1" applyBorder="1" applyAlignment="1">
      <alignment horizontal="center"/>
    </xf>
    <xf numFmtId="0" fontId="3" fillId="48" borderId="87" xfId="0" applyFont="1" applyFill="1" applyBorder="1" applyAlignment="1">
      <alignment horizontal="center"/>
    </xf>
    <xf numFmtId="0" fontId="3" fillId="48" borderId="50" xfId="0" applyFont="1" applyFill="1" applyBorder="1" applyAlignment="1">
      <alignment horizontal="center"/>
    </xf>
    <xf numFmtId="176" fontId="4" fillId="44" borderId="101" xfId="0" applyNumberFormat="1" applyFont="1" applyFill="1" applyBorder="1" applyAlignment="1">
      <alignment/>
    </xf>
    <xf numFmtId="176" fontId="4" fillId="44" borderId="100" xfId="0" applyNumberFormat="1" applyFont="1" applyFill="1" applyBorder="1" applyAlignment="1">
      <alignment/>
    </xf>
    <xf numFmtId="176" fontId="2" fillId="38" borderId="80" xfId="0" applyNumberFormat="1" applyFont="1" applyFill="1" applyBorder="1" applyAlignment="1">
      <alignment/>
    </xf>
    <xf numFmtId="4" fontId="3" fillId="34" borderId="81" xfId="0" applyNumberFormat="1" applyFont="1" applyFill="1" applyBorder="1" applyAlignment="1">
      <alignment/>
    </xf>
    <xf numFmtId="4" fontId="3" fillId="34" borderId="80" xfId="0" applyNumberFormat="1" applyFont="1" applyFill="1" applyBorder="1" applyAlignment="1">
      <alignment/>
    </xf>
    <xf numFmtId="4" fontId="3" fillId="34" borderId="77" xfId="0" applyNumberFormat="1" applyFont="1" applyFill="1" applyBorder="1" applyAlignment="1">
      <alignment/>
    </xf>
    <xf numFmtId="4" fontId="3" fillId="34" borderId="90" xfId="0" applyNumberFormat="1" applyFont="1" applyFill="1" applyBorder="1" applyAlignment="1">
      <alignment/>
    </xf>
    <xf numFmtId="4" fontId="3" fillId="34" borderId="88" xfId="0" applyNumberFormat="1" applyFont="1" applyFill="1" applyBorder="1" applyAlignment="1">
      <alignment/>
    </xf>
    <xf numFmtId="4" fontId="3" fillId="34" borderId="100" xfId="0" applyNumberFormat="1" applyFont="1" applyFill="1" applyBorder="1" applyAlignment="1">
      <alignment/>
    </xf>
    <xf numFmtId="4" fontId="6" fillId="47" borderId="81" xfId="0" applyNumberFormat="1" applyFont="1" applyFill="1" applyBorder="1" applyAlignment="1">
      <alignment/>
    </xf>
    <xf numFmtId="4" fontId="6" fillId="47" borderId="80" xfId="0" applyNumberFormat="1" applyFont="1" applyFill="1" applyBorder="1" applyAlignment="1">
      <alignment/>
    </xf>
    <xf numFmtId="4" fontId="6" fillId="47" borderId="77" xfId="0" applyNumberFormat="1" applyFont="1" applyFill="1" applyBorder="1" applyAlignment="1">
      <alignment/>
    </xf>
    <xf numFmtId="0" fontId="3" fillId="38" borderId="70" xfId="0" applyFont="1" applyFill="1" applyBorder="1" applyAlignment="1">
      <alignment/>
    </xf>
    <xf numFmtId="9" fontId="3" fillId="47" borderId="0" xfId="0" applyNumberFormat="1" applyFont="1" applyFill="1" applyAlignment="1">
      <alignment horizontal="center" vertical="center"/>
    </xf>
    <xf numFmtId="0" fontId="70" fillId="47" borderId="70" xfId="0" applyFont="1" applyFill="1" applyBorder="1" applyAlignment="1">
      <alignment/>
    </xf>
    <xf numFmtId="4" fontId="71" fillId="47" borderId="81" xfId="0" applyNumberFormat="1" applyFont="1" applyFill="1" applyBorder="1" applyAlignment="1">
      <alignment/>
    </xf>
    <xf numFmtId="4" fontId="71" fillId="47" borderId="80" xfId="0" applyNumberFormat="1" applyFont="1" applyFill="1" applyBorder="1" applyAlignment="1">
      <alignment/>
    </xf>
    <xf numFmtId="4" fontId="71" fillId="47" borderId="77" xfId="0" applyNumberFormat="1" applyFont="1" applyFill="1" applyBorder="1" applyAlignment="1">
      <alignment/>
    </xf>
    <xf numFmtId="176" fontId="2" fillId="38" borderId="81" xfId="0" applyNumberFormat="1" applyFont="1" applyFill="1" applyBorder="1" applyAlignment="1">
      <alignment/>
    </xf>
    <xf numFmtId="176" fontId="2" fillId="38" borderId="70" xfId="0" applyNumberFormat="1" applyFont="1" applyFill="1" applyBorder="1" applyAlignment="1">
      <alignment/>
    </xf>
    <xf numFmtId="176" fontId="2" fillId="38" borderId="78" xfId="0" applyNumberFormat="1" applyFont="1" applyFill="1" applyBorder="1" applyAlignment="1">
      <alignment/>
    </xf>
    <xf numFmtId="176" fontId="2" fillId="38" borderId="77" xfId="0" applyNumberFormat="1" applyFont="1" applyFill="1" applyBorder="1" applyAlignment="1">
      <alignment/>
    </xf>
    <xf numFmtId="4" fontId="3" fillId="38" borderId="79" xfId="0" applyNumberFormat="1" applyFont="1" applyFill="1" applyBorder="1" applyAlignment="1">
      <alignment/>
    </xf>
    <xf numFmtId="4" fontId="6" fillId="38" borderId="79" xfId="0" applyNumberFormat="1" applyFont="1" applyFill="1" applyBorder="1" applyAlignment="1">
      <alignment/>
    </xf>
    <xf numFmtId="4" fontId="2" fillId="38" borderId="79" xfId="0" applyNumberFormat="1" applyFont="1" applyFill="1" applyBorder="1" applyAlignment="1">
      <alignment/>
    </xf>
    <xf numFmtId="4" fontId="70" fillId="38" borderId="79" xfId="0" applyNumberFormat="1" applyFont="1" applyFill="1" applyBorder="1" applyAlignment="1">
      <alignment/>
    </xf>
    <xf numFmtId="4" fontId="0" fillId="50" borderId="79" xfId="0" applyNumberFormat="1" applyFill="1" applyBorder="1" applyAlignment="1">
      <alignment horizontal="center"/>
    </xf>
    <xf numFmtId="4" fontId="75" fillId="38" borderId="79" xfId="0" applyNumberFormat="1" applyFont="1" applyFill="1" applyBorder="1" applyAlignment="1">
      <alignment horizontal="right" wrapText="1"/>
    </xf>
    <xf numFmtId="4" fontId="6" fillId="38" borderId="81" xfId="0" applyNumberFormat="1" applyFont="1" applyFill="1" applyBorder="1" applyAlignment="1">
      <alignment/>
    </xf>
    <xf numFmtId="4" fontId="6" fillId="38" borderId="80" xfId="0" applyNumberFormat="1" applyFont="1" applyFill="1" applyBorder="1" applyAlignment="1">
      <alignment/>
    </xf>
    <xf numFmtId="4" fontId="6" fillId="38" borderId="77" xfId="0" applyNumberFormat="1" applyFont="1" applyFill="1" applyBorder="1" applyAlignment="1">
      <alignment/>
    </xf>
    <xf numFmtId="0" fontId="5" fillId="47" borderId="70" xfId="0" applyFont="1" applyFill="1" applyBorder="1" applyAlignment="1">
      <alignment/>
    </xf>
    <xf numFmtId="4" fontId="5" fillId="47" borderId="81" xfId="0" applyNumberFormat="1" applyFont="1" applyFill="1" applyBorder="1" applyAlignment="1">
      <alignment/>
    </xf>
    <xf numFmtId="4" fontId="5" fillId="47" borderId="80" xfId="0" applyNumberFormat="1" applyFont="1" applyFill="1" applyBorder="1" applyAlignment="1">
      <alignment/>
    </xf>
    <xf numFmtId="4" fontId="5" fillId="47" borderId="77" xfId="0" applyNumberFormat="1" applyFont="1" applyFill="1" applyBorder="1" applyAlignment="1">
      <alignment/>
    </xf>
    <xf numFmtId="0" fontId="70" fillId="34" borderId="70" xfId="0" applyFont="1" applyFill="1" applyBorder="1" applyAlignment="1">
      <alignment/>
    </xf>
    <xf numFmtId="4" fontId="71" fillId="34" borderId="81" xfId="0" applyNumberFormat="1" applyFont="1" applyFill="1" applyBorder="1" applyAlignment="1">
      <alignment/>
    </xf>
    <xf numFmtId="4" fontId="71" fillId="34" borderId="80" xfId="0" applyNumberFormat="1" applyFont="1" applyFill="1" applyBorder="1" applyAlignment="1">
      <alignment/>
    </xf>
    <xf numFmtId="4" fontId="71" fillId="34" borderId="77" xfId="0" applyNumberFormat="1" applyFont="1" applyFill="1" applyBorder="1" applyAlignment="1">
      <alignment/>
    </xf>
    <xf numFmtId="4" fontId="3" fillId="38" borderId="81" xfId="0" applyNumberFormat="1" applyFont="1" applyFill="1" applyBorder="1" applyAlignment="1">
      <alignment/>
    </xf>
    <xf numFmtId="4" fontId="3" fillId="38" borderId="80" xfId="0" applyNumberFormat="1" applyFont="1" applyFill="1" applyBorder="1" applyAlignment="1">
      <alignment/>
    </xf>
    <xf numFmtId="4" fontId="3" fillId="38" borderId="77" xfId="0" applyNumberFormat="1" applyFont="1" applyFill="1" applyBorder="1" applyAlignment="1">
      <alignment/>
    </xf>
    <xf numFmtId="0" fontId="3" fillId="48" borderId="110" xfId="0" applyFont="1" applyFill="1" applyBorder="1" applyAlignment="1">
      <alignment horizontal="center" wrapText="1"/>
    </xf>
    <xf numFmtId="0" fontId="3" fillId="48" borderId="4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438150</xdr:colOff>
      <xdr:row>21</xdr:row>
      <xdr:rowOff>95250</xdr:rowOff>
    </xdr:from>
    <xdr:to>
      <xdr:col>15</xdr:col>
      <xdr:colOff>171450</xdr:colOff>
      <xdr:row>28</xdr:row>
      <xdr:rowOff>57150</xdr:rowOff>
    </xdr:to>
    <xdr:sp>
      <xdr:nvSpPr>
        <xdr:cNvPr id="1" name="Rounded Rectangular Callout 5"/>
        <xdr:cNvSpPr>
          <a:spLocks/>
        </xdr:cNvSpPr>
      </xdr:nvSpPr>
      <xdr:spPr>
        <a:xfrm>
          <a:off x="10810875" y="5638800"/>
          <a:ext cx="2781300" cy="1543050"/>
        </a:xfrm>
        <a:prstGeom prst="wedgeRoundRectCallout">
          <a:avLst>
            <a:gd name="adj1" fmla="val -122587"/>
            <a:gd name="adj2" fmla="val -220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42</xdr:row>
      <xdr:rowOff>38100</xdr:rowOff>
    </xdr:from>
    <xdr:to>
      <xdr:col>9</xdr:col>
      <xdr:colOff>190500</xdr:colOff>
      <xdr:row>49</xdr:row>
      <xdr:rowOff>95250</xdr:rowOff>
    </xdr:to>
    <xdr:sp>
      <xdr:nvSpPr>
        <xdr:cNvPr id="2" name="Rounded Rectangular Callout 7"/>
        <xdr:cNvSpPr>
          <a:spLocks/>
        </xdr:cNvSpPr>
      </xdr:nvSpPr>
      <xdr:spPr>
        <a:xfrm>
          <a:off x="7086600" y="9705975"/>
          <a:ext cx="2771775" cy="1200150"/>
        </a:xfrm>
        <a:prstGeom prst="wedgeRoundRectCallout">
          <a:avLst>
            <a:gd name="adj1" fmla="val -138648"/>
            <a:gd name="adj2" fmla="val -8575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28575</xdr:colOff>
      <xdr:row>43</xdr:row>
      <xdr:rowOff>28575</xdr:rowOff>
    </xdr:from>
    <xdr:ext cx="2400300" cy="942975"/>
    <xdr:sp>
      <xdr:nvSpPr>
        <xdr:cNvPr id="3" name="TextBox 8"/>
        <xdr:cNvSpPr txBox="1">
          <a:spLocks noChangeArrowheads="1"/>
        </xdr:cNvSpPr>
      </xdr:nvSpPr>
      <xdr:spPr>
        <a:xfrm>
          <a:off x="7343775" y="9858375"/>
          <a:ext cx="2400300" cy="942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Ovi podaci su obavezni za sve hrvatske partnere, a poželjni za ostale parnere kako bi se evaluatori upoznali sa ovim službenim informacijama!</a:t>
          </a:r>
          <a:r>
            <a:rPr lang="en-US" cap="none" sz="1000" b="0" i="0" u="none" baseline="0">
              <a:solidFill>
                <a:srgbClr val="000000"/>
              </a:solidFill>
              <a:latin typeface="Arial"/>
              <a:ea typeface="Arial"/>
              <a:cs typeface="Arial"/>
            </a:rPr>
            <a:t>
</a:t>
          </a:r>
        </a:p>
      </xdr:txBody>
    </xdr:sp>
    <xdr:clientData/>
  </xdr:oneCellAnchor>
  <xdr:twoCellAnchor>
    <xdr:from>
      <xdr:col>11</xdr:col>
      <xdr:colOff>133350</xdr:colOff>
      <xdr:row>22</xdr:row>
      <xdr:rowOff>57150</xdr:rowOff>
    </xdr:from>
    <xdr:to>
      <xdr:col>15</xdr:col>
      <xdr:colOff>66675</xdr:colOff>
      <xdr:row>27</xdr:row>
      <xdr:rowOff>123825</xdr:rowOff>
    </xdr:to>
    <xdr:sp>
      <xdr:nvSpPr>
        <xdr:cNvPr id="4" name="TextBox 1"/>
        <xdr:cNvSpPr txBox="1">
          <a:spLocks noChangeArrowheads="1"/>
        </xdr:cNvSpPr>
      </xdr:nvSpPr>
      <xdr:spPr>
        <a:xfrm>
          <a:off x="11115675" y="5772150"/>
          <a:ext cx="2371725" cy="1295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Tu se određuje dužina trajanja projekta prema tromjesečnim periodima. Kasnije se ovi podaci prenose u tablice budžeta. Nije nužno da prvi 3. mjesečni period odgovara računovodstvenom Q1 i obrnuto. Planirajte s rezervom vremena!</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314325</xdr:colOff>
      <xdr:row>23</xdr:row>
      <xdr:rowOff>85725</xdr:rowOff>
    </xdr:from>
    <xdr:to>
      <xdr:col>21</xdr:col>
      <xdr:colOff>228600</xdr:colOff>
      <xdr:row>30</xdr:row>
      <xdr:rowOff>95250</xdr:rowOff>
    </xdr:to>
    <xdr:sp>
      <xdr:nvSpPr>
        <xdr:cNvPr id="1" name="Rounded Rectangular Callout 1"/>
        <xdr:cNvSpPr>
          <a:spLocks/>
        </xdr:cNvSpPr>
      </xdr:nvSpPr>
      <xdr:spPr>
        <a:xfrm>
          <a:off x="17992725" y="4352925"/>
          <a:ext cx="1676400" cy="1162050"/>
        </a:xfrm>
        <a:prstGeom prst="wedgeRoundRectCallout">
          <a:avLst>
            <a:gd name="adj1" fmla="val -142902"/>
            <a:gd name="adj2" fmla="val 21035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18</xdr:col>
      <xdr:colOff>523875</xdr:colOff>
      <xdr:row>24</xdr:row>
      <xdr:rowOff>57150</xdr:rowOff>
    </xdr:from>
    <xdr:ext cx="1371600" cy="800100"/>
    <xdr:sp>
      <xdr:nvSpPr>
        <xdr:cNvPr id="2" name="TextBox 2"/>
        <xdr:cNvSpPr txBox="1">
          <a:spLocks noChangeArrowheads="1"/>
        </xdr:cNvSpPr>
      </xdr:nvSpPr>
      <xdr:spPr>
        <a:xfrm>
          <a:off x="18202275" y="4495800"/>
          <a:ext cx="1371600" cy="800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Upišite maksimume za zemlje partnere i tako kontrolirajte tablicu!</a:t>
          </a:r>
          <a:r>
            <a:rPr lang="en-US" cap="none" sz="1000" b="0" i="0" u="none" baseline="0">
              <a:solidFill>
                <a:srgbClr val="000000"/>
              </a:solidFill>
              <a:latin typeface="Arial"/>
              <a:ea typeface="Arial"/>
              <a:cs typeface="Arial"/>
            </a:rPr>
            <a:t>
</a:t>
          </a:r>
        </a:p>
      </xdr:txBody>
    </xdr:sp>
    <xdr:clientData/>
  </xdr:oneCellAnchor>
  <xdr:twoCellAnchor>
    <xdr:from>
      <xdr:col>5</xdr:col>
      <xdr:colOff>38100</xdr:colOff>
      <xdr:row>0</xdr:row>
      <xdr:rowOff>0</xdr:rowOff>
    </xdr:from>
    <xdr:to>
      <xdr:col>7</xdr:col>
      <xdr:colOff>581025</xdr:colOff>
      <xdr:row>5</xdr:row>
      <xdr:rowOff>38100</xdr:rowOff>
    </xdr:to>
    <xdr:sp>
      <xdr:nvSpPr>
        <xdr:cNvPr id="3" name="Rounded Rectangular Callout 1"/>
        <xdr:cNvSpPr>
          <a:spLocks/>
        </xdr:cNvSpPr>
      </xdr:nvSpPr>
      <xdr:spPr>
        <a:xfrm>
          <a:off x="5762625" y="0"/>
          <a:ext cx="2324100" cy="857250"/>
        </a:xfrm>
        <a:prstGeom prst="wedgeRoundRectCallout">
          <a:avLst>
            <a:gd name="adj1" fmla="val -280393"/>
            <a:gd name="adj2" fmla="val 35563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123825</xdr:colOff>
      <xdr:row>0</xdr:row>
      <xdr:rowOff>47625</xdr:rowOff>
    </xdr:from>
    <xdr:to>
      <xdr:col>7</xdr:col>
      <xdr:colOff>457200</xdr:colOff>
      <xdr:row>4</xdr:row>
      <xdr:rowOff>95250</xdr:rowOff>
    </xdr:to>
    <xdr:sp>
      <xdr:nvSpPr>
        <xdr:cNvPr id="4" name="TextBox 8"/>
        <xdr:cNvSpPr txBox="1">
          <a:spLocks noChangeArrowheads="1"/>
        </xdr:cNvSpPr>
      </xdr:nvSpPr>
      <xdr:spPr>
        <a:xfrm>
          <a:off x="5848350" y="47625"/>
          <a:ext cx="2114550" cy="695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Obzirom na veličinu </a:t>
          </a:r>
          <a:r>
            <a:rPr lang="en-US" cap="none" sz="1100" b="0" i="0" u="none" baseline="0">
              <a:solidFill>
                <a:srgbClr val="000000"/>
              </a:solidFill>
              <a:latin typeface="Calibri"/>
              <a:ea typeface="Calibri"/>
              <a:cs typeface="Calibri"/>
            </a:rPr>
            <a:t>prijavitelja</a:t>
          </a:r>
          <a:r>
            <a:rPr lang="en-US" cap="none" sz="1100" b="0" i="0" u="none" baseline="0">
              <a:solidFill>
                <a:srgbClr val="000000"/>
              </a:solidFill>
              <a:latin typeface="Calibri"/>
              <a:ea typeface="Calibri"/>
              <a:cs typeface="Calibri"/>
            </a:rPr>
            <a:t> upišite svoj omjer (vidi napomenu </a:t>
          </a:r>
          <a:r>
            <a:rPr lang="en-US" cap="none" sz="1100" b="0" i="0" u="none" baseline="0">
              <a:solidFill>
                <a:srgbClr val="000000"/>
              </a:solidFill>
              <a:latin typeface="Calibri"/>
              <a:ea typeface="Calibri"/>
              <a:cs typeface="Calibri"/>
            </a:rPr>
            <a:t>ispod</a:t>
          </a:r>
          <a:r>
            <a:rPr lang="en-US" cap="none" sz="1100" b="0" i="0" u="none" baseline="0">
              <a:solidFill>
                <a:srgbClr val="000000"/>
              </a:solidFill>
              <a:latin typeface="Calibri"/>
              <a:ea typeface="Calibri"/>
              <a:cs typeface="Calibri"/>
            </a:rPr>
            <a:t> tablice</a:t>
          </a:r>
          <a:r>
            <a:rPr lang="en-US" cap="none" sz="1100" b="0" i="0" u="none" baseline="0">
              <a:solidFill>
                <a:srgbClr val="000000"/>
              </a:solidFill>
              <a:latin typeface="Calibri"/>
              <a:ea typeface="Calibri"/>
              <a:cs typeface="Calibri"/>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olomon\SeRPK\Users\ktarande\Documents\BICRO%20FOLDER\EUREKA_BICRO\Horizont_Eureka\EUREKA_FeedMeBack_financial_01.09.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EUROSTARS%20-%20desktop\Dokumenti\Eurostars_2020_pomo&#263;ne-tablice-za-Prijavitelje_v.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tners"/>
      <sheetName val="Time frame with action plan"/>
      <sheetName val="Milestones and deliverables"/>
      <sheetName val="Costs and financial structure_a"/>
      <sheetName val="Costs and financial structure_b"/>
      <sheetName val="C po Q"/>
    </sheetNames>
    <sheetDataSet>
      <sheetData sheetId="0">
        <row r="3">
          <cell r="D3" t="str">
            <v>HORIZONT</v>
          </cell>
        </row>
        <row r="4">
          <cell r="D4" t="str">
            <v>FFRI</v>
          </cell>
        </row>
        <row r="5">
          <cell r="D5" t="str">
            <v>O. K.</v>
          </cell>
        </row>
        <row r="6">
          <cell r="D6" t="str">
            <v>B2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Općenito"/>
      <sheetName val="e-Projektni plan"/>
      <sheetName val="e-Plaće i amortizacija"/>
      <sheetName val="e-Podugovaranje"/>
      <sheetName val="e-Putni troškovi"/>
      <sheetName val="e-Ostali troškovi"/>
      <sheetName val="e-Kontrola proračuna"/>
      <sheetName val="e-Likvidnost razvoja"/>
    </sheetNames>
    <sheetDataSet>
      <sheetData sheetId="6">
        <row r="7">
          <cell r="H7">
            <v>0</v>
          </cell>
          <cell r="I7">
            <v>0</v>
          </cell>
          <cell r="J7">
            <v>0</v>
          </cell>
          <cell r="K7">
            <v>0</v>
          </cell>
          <cell r="L7">
            <v>0</v>
          </cell>
          <cell r="M7">
            <v>0</v>
          </cell>
          <cell r="N7">
            <v>0</v>
          </cell>
        </row>
        <row r="13">
          <cell r="H13">
            <v>0</v>
          </cell>
          <cell r="I13">
            <v>0</v>
          </cell>
          <cell r="J13">
            <v>0</v>
          </cell>
          <cell r="K13">
            <v>0</v>
          </cell>
          <cell r="L13">
            <v>0</v>
          </cell>
          <cell r="M13">
            <v>0</v>
          </cell>
          <cell r="N13">
            <v>0</v>
          </cell>
        </row>
        <row r="14">
          <cell r="H14">
            <v>0</v>
          </cell>
          <cell r="I14">
            <v>0</v>
          </cell>
          <cell r="J14">
            <v>0</v>
          </cell>
          <cell r="K14">
            <v>0</v>
          </cell>
          <cell r="L14">
            <v>0</v>
          </cell>
          <cell r="M14">
            <v>0</v>
          </cell>
          <cell r="N1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T94"/>
  <sheetViews>
    <sheetView tabSelected="1" zoomScale="80" zoomScaleNormal="80" zoomScalePageLayoutView="85" workbookViewId="0" topLeftCell="A1">
      <selection activeCell="A1" sqref="A1"/>
    </sheetView>
  </sheetViews>
  <sheetFormatPr defaultColWidth="9.140625" defaultRowHeight="12.75"/>
  <cols>
    <col min="1" max="1" width="12.28125" style="0" customWidth="1"/>
    <col min="2" max="2" width="35.00390625" style="0" customWidth="1"/>
    <col min="3" max="3" width="26.57421875" style="0" customWidth="1"/>
    <col min="4" max="4" width="11.8515625" style="0" customWidth="1"/>
    <col min="5" max="5" width="13.140625" style="0" customWidth="1"/>
    <col min="6" max="6" width="10.8515625" style="0" customWidth="1"/>
    <col min="7" max="7" width="11.00390625" style="0" customWidth="1"/>
    <col min="8" max="8" width="11.7109375" style="0" customWidth="1"/>
    <col min="9" max="9" width="12.57421875" style="0" customWidth="1"/>
    <col min="10" max="10" width="10.57421875" style="0" customWidth="1"/>
  </cols>
  <sheetData>
    <row r="2" spans="2:8" ht="45.75" customHeight="1">
      <c r="B2" s="389" t="s">
        <v>179</v>
      </c>
      <c r="C2" s="389"/>
      <c r="D2" s="389"/>
      <c r="E2" s="389"/>
      <c r="F2" s="389"/>
      <c r="G2" s="389"/>
      <c r="H2" s="389"/>
    </row>
    <row r="3" spans="2:8" ht="62.25" customHeight="1">
      <c r="B3" s="389" t="s">
        <v>156</v>
      </c>
      <c r="C3" s="389"/>
      <c r="D3" s="389"/>
      <c r="E3" s="389"/>
      <c r="F3" s="389"/>
      <c r="G3" s="389"/>
      <c r="H3" s="389"/>
    </row>
    <row r="7" spans="2:3" ht="13.5" thickBot="1">
      <c r="B7" s="22" t="s">
        <v>57</v>
      </c>
      <c r="C7" s="23"/>
    </row>
    <row r="8" spans="2:7" ht="36" customHeight="1" thickBot="1">
      <c r="B8" s="150" t="s">
        <v>82</v>
      </c>
      <c r="C8" s="383" t="s">
        <v>83</v>
      </c>
      <c r="D8" s="384"/>
      <c r="E8" s="384"/>
      <c r="F8" s="384"/>
      <c r="G8" s="385"/>
    </row>
    <row r="9" spans="2:11" ht="42.75" customHeight="1" thickBot="1">
      <c r="B9" s="152" t="s">
        <v>84</v>
      </c>
      <c r="C9" s="386" t="s">
        <v>85</v>
      </c>
      <c r="D9" s="387"/>
      <c r="E9" s="387"/>
      <c r="F9" s="387"/>
      <c r="G9" s="387"/>
      <c r="H9" s="387"/>
      <c r="I9" s="387"/>
      <c r="J9" s="387"/>
      <c r="K9" s="388"/>
    </row>
    <row r="10" spans="2:7" ht="29.25" customHeight="1" thickBot="1">
      <c r="B10" s="153" t="s">
        <v>192</v>
      </c>
      <c r="C10" s="151" t="s">
        <v>1</v>
      </c>
      <c r="D10" s="8"/>
      <c r="E10" s="8"/>
      <c r="F10" s="8"/>
      <c r="G10" s="8"/>
    </row>
    <row r="11" spans="3:20" ht="12.75">
      <c r="C11" s="51"/>
      <c r="D11" s="8"/>
      <c r="E11" s="8"/>
      <c r="F11" s="8"/>
      <c r="G11" s="8"/>
      <c r="Q11" s="8"/>
      <c r="R11" s="8"/>
      <c r="S11" s="8"/>
      <c r="T11" s="8"/>
    </row>
    <row r="12" spans="3:20" ht="12.75">
      <c r="C12" s="51"/>
      <c r="D12" s="8"/>
      <c r="E12" s="8"/>
      <c r="F12" s="8"/>
      <c r="G12" s="8"/>
      <c r="Q12" s="8"/>
      <c r="R12" s="8"/>
      <c r="S12" s="8"/>
      <c r="T12" s="8"/>
    </row>
    <row r="13" spans="3:20" ht="12.75">
      <c r="C13" s="51"/>
      <c r="D13" s="8"/>
      <c r="E13" s="8"/>
      <c r="F13" s="8"/>
      <c r="G13" s="8"/>
      <c r="Q13" s="8"/>
      <c r="R13" s="8"/>
      <c r="S13" s="8"/>
      <c r="T13" s="8"/>
    </row>
    <row r="14" spans="2:7" ht="13.5" thickBot="1">
      <c r="B14" s="22" t="s">
        <v>56</v>
      </c>
      <c r="C14" s="8"/>
      <c r="D14" s="8"/>
      <c r="E14" s="8"/>
      <c r="F14" s="8"/>
      <c r="G14" s="8"/>
    </row>
    <row r="15" spans="2:7" ht="26.25" thickTop="1">
      <c r="B15" s="52" t="s">
        <v>2</v>
      </c>
      <c r="C15" s="66" t="s">
        <v>3</v>
      </c>
      <c r="D15" s="66" t="s">
        <v>9</v>
      </c>
      <c r="E15" s="89" t="s">
        <v>4</v>
      </c>
      <c r="F15" s="8"/>
      <c r="G15" s="8"/>
    </row>
    <row r="16" spans="2:7" ht="12.75">
      <c r="B16" s="67" t="s">
        <v>5</v>
      </c>
      <c r="C16" s="68" t="s">
        <v>124</v>
      </c>
      <c r="D16" s="68" t="s">
        <v>10</v>
      </c>
      <c r="E16" s="90" t="s">
        <v>14</v>
      </c>
      <c r="F16" s="8"/>
      <c r="G16" s="8"/>
    </row>
    <row r="17" spans="2:7" ht="12.75">
      <c r="B17" s="67" t="s">
        <v>6</v>
      </c>
      <c r="C17" s="68" t="s">
        <v>125</v>
      </c>
      <c r="D17" s="68" t="s">
        <v>10</v>
      </c>
      <c r="E17" s="90" t="s">
        <v>105</v>
      </c>
      <c r="F17" s="8"/>
      <c r="G17" s="8"/>
    </row>
    <row r="18" spans="2:7" ht="12.75">
      <c r="B18" s="67" t="s">
        <v>7</v>
      </c>
      <c r="C18" s="68" t="s">
        <v>12</v>
      </c>
      <c r="D18" s="68" t="s">
        <v>11</v>
      </c>
      <c r="E18" s="90" t="s">
        <v>15</v>
      </c>
      <c r="F18" s="8"/>
      <c r="G18" s="8"/>
    </row>
    <row r="19" spans="2:7" ht="13.5" thickBot="1">
      <c r="B19" s="69" t="s">
        <v>8</v>
      </c>
      <c r="C19" s="70" t="s">
        <v>13</v>
      </c>
      <c r="D19" s="70" t="s">
        <v>11</v>
      </c>
      <c r="E19" s="91" t="s">
        <v>16</v>
      </c>
      <c r="F19" s="8"/>
      <c r="G19" s="8"/>
    </row>
    <row r="20" ht="13.5" thickTop="1"/>
    <row r="22" ht="13.5" thickBot="1">
      <c r="E22" s="22" t="s">
        <v>62</v>
      </c>
    </row>
    <row r="23" spans="5:8" ht="27" thickBot="1" thickTop="1">
      <c r="E23" s="64" t="s">
        <v>206</v>
      </c>
      <c r="F23" s="64" t="s">
        <v>207</v>
      </c>
      <c r="G23" s="64" t="s">
        <v>208</v>
      </c>
      <c r="H23" s="65" t="s">
        <v>209</v>
      </c>
    </row>
    <row r="24" spans="5:8" ht="14.25" thickBot="1" thickTop="1">
      <c r="E24" s="61" t="s">
        <v>63</v>
      </c>
      <c r="F24" s="61" t="s">
        <v>64</v>
      </c>
      <c r="G24" s="125" t="s">
        <v>65</v>
      </c>
      <c r="H24" s="125" t="s">
        <v>66</v>
      </c>
    </row>
    <row r="25" spans="5:8" ht="14.25" thickBot="1" thickTop="1">
      <c r="E25" s="61">
        <v>2023</v>
      </c>
      <c r="F25" s="61">
        <v>2023</v>
      </c>
      <c r="G25" s="61">
        <v>2024</v>
      </c>
      <c r="H25" s="125">
        <v>2024</v>
      </c>
    </row>
    <row r="26" ht="14.25" thickBot="1" thickTop="1"/>
    <row r="27" spans="5:8" ht="27" thickBot="1" thickTop="1">
      <c r="E27" s="64" t="s">
        <v>67</v>
      </c>
      <c r="F27" s="65" t="s">
        <v>68</v>
      </c>
      <c r="G27" s="65" t="s">
        <v>69</v>
      </c>
      <c r="H27" s="65" t="s">
        <v>70</v>
      </c>
    </row>
    <row r="28" spans="5:8" ht="14.25" thickBot="1" thickTop="1">
      <c r="E28" s="61" t="s">
        <v>63</v>
      </c>
      <c r="F28" s="61" t="s">
        <v>64</v>
      </c>
      <c r="G28" s="125" t="s">
        <v>65</v>
      </c>
      <c r="H28" s="125" t="s">
        <v>66</v>
      </c>
    </row>
    <row r="29" spans="5:8" ht="14.25" thickBot="1" thickTop="1">
      <c r="E29" s="61">
        <v>2024</v>
      </c>
      <c r="F29" s="61">
        <v>2024</v>
      </c>
      <c r="G29" s="61">
        <v>2025</v>
      </c>
      <c r="H29" s="125">
        <f>G29</f>
        <v>2025</v>
      </c>
    </row>
    <row r="30" ht="14.25" thickBot="1" thickTop="1"/>
    <row r="31" spans="5:8" ht="27" thickBot="1" thickTop="1">
      <c r="E31" s="64" t="s">
        <v>71</v>
      </c>
      <c r="F31" s="65" t="s">
        <v>72</v>
      </c>
      <c r="G31" s="65" t="s">
        <v>73</v>
      </c>
      <c r="H31" s="65" t="s">
        <v>74</v>
      </c>
    </row>
    <row r="32" spans="5:8" ht="14.25" thickBot="1" thickTop="1">
      <c r="E32" s="61" t="s">
        <v>63</v>
      </c>
      <c r="F32" s="61" t="s">
        <v>64</v>
      </c>
      <c r="G32" s="125" t="s">
        <v>65</v>
      </c>
      <c r="H32" s="125" t="s">
        <v>66</v>
      </c>
    </row>
    <row r="33" spans="5:8" ht="14.25" thickBot="1" thickTop="1">
      <c r="E33" s="61">
        <f>H29</f>
        <v>2025</v>
      </c>
      <c r="F33" s="61">
        <f>E33</f>
        <v>2025</v>
      </c>
      <c r="G33" s="61">
        <v>2026</v>
      </c>
      <c r="H33" s="125">
        <v>2026</v>
      </c>
    </row>
    <row r="34" ht="13.5" thickTop="1"/>
    <row r="36" ht="12.75">
      <c r="G36" s="8"/>
    </row>
    <row r="37" spans="2:7" ht="13.5" thickBot="1">
      <c r="B37" s="22" t="s">
        <v>55</v>
      </c>
      <c r="G37" s="8"/>
    </row>
    <row r="38" spans="2:3" ht="12.75">
      <c r="B38" s="157" t="s">
        <v>102</v>
      </c>
      <c r="C38" s="154"/>
    </row>
    <row r="39" spans="2:3" ht="12.75">
      <c r="B39" s="159" t="s">
        <v>86</v>
      </c>
      <c r="C39" s="155"/>
    </row>
    <row r="40" spans="2:3" ht="12.75">
      <c r="B40" s="158" t="s">
        <v>88</v>
      </c>
      <c r="C40" s="155"/>
    </row>
    <row r="41" spans="2:3" ht="12.75">
      <c r="B41" s="158" t="s">
        <v>89</v>
      </c>
      <c r="C41" s="155"/>
    </row>
    <row r="42" spans="2:3" ht="12.75">
      <c r="B42" s="158" t="s">
        <v>90</v>
      </c>
      <c r="C42" s="155"/>
    </row>
    <row r="43" spans="2:3" ht="12.75">
      <c r="B43" s="158" t="s">
        <v>91</v>
      </c>
      <c r="C43" s="155"/>
    </row>
    <row r="44" spans="2:3" ht="12.75">
      <c r="B44" s="158" t="s">
        <v>92</v>
      </c>
      <c r="C44" s="155"/>
    </row>
    <row r="45" spans="2:3" ht="12.75">
      <c r="B45" s="158" t="s">
        <v>93</v>
      </c>
      <c r="C45" s="155"/>
    </row>
    <row r="46" spans="2:3" ht="12.75">
      <c r="B46" s="158" t="s">
        <v>94</v>
      </c>
      <c r="C46" s="155"/>
    </row>
    <row r="47" spans="2:3" ht="12.75">
      <c r="B47" s="158" t="s">
        <v>95</v>
      </c>
      <c r="C47" s="155"/>
    </row>
    <row r="48" spans="2:3" ht="12.75">
      <c r="B48" s="158" t="s">
        <v>96</v>
      </c>
      <c r="C48" s="155"/>
    </row>
    <row r="49" spans="2:3" ht="13.5" thickBot="1">
      <c r="B49" s="160" t="s">
        <v>97</v>
      </c>
      <c r="C49" s="156"/>
    </row>
    <row r="52" ht="13.5" thickBot="1">
      <c r="B52" s="22" t="s">
        <v>54</v>
      </c>
    </row>
    <row r="53" spans="2:3" ht="12.75">
      <c r="B53" s="157" t="s">
        <v>102</v>
      </c>
      <c r="C53" s="154"/>
    </row>
    <row r="54" spans="2:3" ht="12.75">
      <c r="B54" s="159" t="s">
        <v>86</v>
      </c>
      <c r="C54" s="155"/>
    </row>
    <row r="55" spans="2:3" ht="12.75">
      <c r="B55" s="158" t="s">
        <v>88</v>
      </c>
      <c r="C55" s="155"/>
    </row>
    <row r="56" spans="2:3" ht="12.75">
      <c r="B56" s="158" t="s">
        <v>89</v>
      </c>
      <c r="C56" s="155"/>
    </row>
    <row r="57" spans="2:3" ht="12.75">
      <c r="B57" s="158" t="s">
        <v>90</v>
      </c>
      <c r="C57" s="155"/>
    </row>
    <row r="58" spans="2:3" ht="12.75">
      <c r="B58" s="158" t="s">
        <v>91</v>
      </c>
      <c r="C58" s="155"/>
    </row>
    <row r="59" spans="2:3" ht="12.75">
      <c r="B59" s="158" t="s">
        <v>92</v>
      </c>
      <c r="C59" s="155"/>
    </row>
    <row r="60" spans="2:3" ht="12.75">
      <c r="B60" s="158" t="s">
        <v>93</v>
      </c>
      <c r="C60" s="155"/>
    </row>
    <row r="61" spans="2:3" ht="12.75">
      <c r="B61" s="158" t="s">
        <v>94</v>
      </c>
      <c r="C61" s="155"/>
    </row>
    <row r="62" spans="2:3" ht="12.75">
      <c r="B62" s="158" t="s">
        <v>95</v>
      </c>
      <c r="C62" s="155"/>
    </row>
    <row r="63" spans="2:3" ht="12.75">
      <c r="B63" s="158" t="s">
        <v>96</v>
      </c>
      <c r="C63" s="155"/>
    </row>
    <row r="64" spans="2:3" ht="13.5" thickBot="1">
      <c r="B64" s="160" t="s">
        <v>97</v>
      </c>
      <c r="C64" s="156"/>
    </row>
    <row r="67" ht="13.5" thickBot="1">
      <c r="B67" s="22" t="s">
        <v>98</v>
      </c>
    </row>
    <row r="68" spans="2:3" ht="12.75">
      <c r="B68" s="161" t="s">
        <v>99</v>
      </c>
      <c r="C68" s="154"/>
    </row>
    <row r="69" spans="2:3" ht="12.75">
      <c r="B69" s="163" t="s">
        <v>87</v>
      </c>
      <c r="C69" s="155"/>
    </row>
    <row r="70" spans="2:3" ht="12.75">
      <c r="B70" s="162" t="s">
        <v>88</v>
      </c>
      <c r="C70" s="155"/>
    </row>
    <row r="71" spans="2:3" ht="12.75">
      <c r="B71" s="162" t="s">
        <v>89</v>
      </c>
      <c r="C71" s="155"/>
    </row>
    <row r="72" spans="2:3" ht="12.75">
      <c r="B72" s="162" t="s">
        <v>90</v>
      </c>
      <c r="C72" s="155"/>
    </row>
    <row r="73" spans="2:3" ht="12.75">
      <c r="B73" s="162" t="s">
        <v>91</v>
      </c>
      <c r="C73" s="155"/>
    </row>
    <row r="74" spans="2:3" ht="12.75">
      <c r="B74" s="162" t="s">
        <v>92</v>
      </c>
      <c r="C74" s="155"/>
    </row>
    <row r="75" spans="2:3" ht="12.75">
      <c r="B75" s="162" t="s">
        <v>93</v>
      </c>
      <c r="C75" s="155"/>
    </row>
    <row r="76" spans="2:3" ht="12.75">
      <c r="B76" s="162" t="s">
        <v>94</v>
      </c>
      <c r="C76" s="155"/>
    </row>
    <row r="77" spans="2:3" ht="12.75">
      <c r="B77" s="162" t="s">
        <v>95</v>
      </c>
      <c r="C77" s="155"/>
    </row>
    <row r="78" spans="2:3" ht="12.75">
      <c r="B78" s="162" t="s">
        <v>96</v>
      </c>
      <c r="C78" s="155"/>
    </row>
    <row r="79" spans="2:3" ht="13.5" thickBot="1">
      <c r="B79" s="164" t="s">
        <v>97</v>
      </c>
      <c r="C79" s="156"/>
    </row>
    <row r="82" ht="13.5" thickBot="1">
      <c r="B82" s="22" t="s">
        <v>100</v>
      </c>
    </row>
    <row r="83" spans="2:3" ht="12.75">
      <c r="B83" s="161" t="s">
        <v>99</v>
      </c>
      <c r="C83" s="154"/>
    </row>
    <row r="84" spans="2:3" ht="12.75">
      <c r="B84" s="163" t="s">
        <v>87</v>
      </c>
      <c r="C84" s="155"/>
    </row>
    <row r="85" spans="2:3" ht="12.75">
      <c r="B85" s="162" t="s">
        <v>88</v>
      </c>
      <c r="C85" s="155"/>
    </row>
    <row r="86" spans="2:3" ht="12.75">
      <c r="B86" s="162" t="s">
        <v>89</v>
      </c>
      <c r="C86" s="155"/>
    </row>
    <row r="87" spans="2:3" ht="12.75">
      <c r="B87" s="162" t="s">
        <v>90</v>
      </c>
      <c r="C87" s="155"/>
    </row>
    <row r="88" spans="2:3" ht="12.75">
      <c r="B88" s="162" t="s">
        <v>91</v>
      </c>
      <c r="C88" s="155"/>
    </row>
    <row r="89" spans="2:3" ht="12.75">
      <c r="B89" s="162" t="s">
        <v>92</v>
      </c>
      <c r="C89" s="155"/>
    </row>
    <row r="90" spans="2:3" ht="12.75">
      <c r="B90" s="162" t="s">
        <v>93</v>
      </c>
      <c r="C90" s="155"/>
    </row>
    <row r="91" spans="2:3" ht="12.75">
      <c r="B91" s="162" t="s">
        <v>94</v>
      </c>
      <c r="C91" s="155"/>
    </row>
    <row r="92" spans="2:3" ht="12.75">
      <c r="B92" s="162" t="s">
        <v>95</v>
      </c>
      <c r="C92" s="155"/>
    </row>
    <row r="93" spans="2:3" ht="12.75">
      <c r="B93" s="162" t="s">
        <v>96</v>
      </c>
      <c r="C93" s="155"/>
    </row>
    <row r="94" spans="2:3" ht="13.5" thickBot="1">
      <c r="B94" s="164" t="s">
        <v>97</v>
      </c>
      <c r="C94" s="156"/>
    </row>
  </sheetData>
  <sheetProtection/>
  <protectedRanges>
    <protectedRange sqref="C16:E19" name="Range1_1"/>
  </protectedRanges>
  <mergeCells count="4">
    <mergeCell ref="C8:G8"/>
    <mergeCell ref="C9:K9"/>
    <mergeCell ref="B2:H2"/>
    <mergeCell ref="B3:H3"/>
  </mergeCells>
  <printOptions/>
  <pageMargins left="0.7086614173228347" right="0.7086614173228347" top="0.7480314960629921" bottom="0.5905511811023623" header="0.2362204724409449" footer="0.2362204724409449"/>
  <pageSetup horizontalDpi="1200" verticalDpi="1200" orientation="landscape" paperSize="9" scale="90" r:id="rId2"/>
  <headerFooter>
    <oddHeader>&amp;L&amp;G&amp;C&amp;A&amp;R&amp;F</oddHeader>
    <oddFooter>&amp;L&amp;B Confidential&amp;B&amp;C&amp;D&amp;RPage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T19"/>
  <sheetViews>
    <sheetView zoomScale="80" zoomScaleNormal="80" zoomScaleSheetLayoutView="85" zoomScalePageLayoutView="40" workbookViewId="0" topLeftCell="A1">
      <selection activeCell="A1" sqref="A1"/>
    </sheetView>
  </sheetViews>
  <sheetFormatPr defaultColWidth="9.140625" defaultRowHeight="12.75"/>
  <cols>
    <col min="1" max="1" width="9.140625" style="23" customWidth="1"/>
    <col min="2" max="2" width="10.28125" style="23" customWidth="1"/>
    <col min="3" max="4" width="10.8515625" style="23" customWidth="1"/>
    <col min="5" max="5" width="11.421875" style="23" customWidth="1"/>
    <col min="6" max="7" width="10.140625" style="23" customWidth="1"/>
    <col min="8" max="14" width="10.421875" style="23" customWidth="1"/>
    <col min="15" max="15" width="43.140625" style="23" bestFit="1" customWidth="1"/>
    <col min="16" max="16" width="22.421875" style="23" customWidth="1"/>
    <col min="17" max="17" width="13.28125" style="23" customWidth="1"/>
    <col min="18" max="18" width="12.00390625" style="95" customWidth="1"/>
    <col min="19" max="19" width="5.28125" style="23" customWidth="1"/>
    <col min="20" max="20" width="13.00390625" style="23" customWidth="1"/>
    <col min="21" max="16384" width="9.140625" style="23" customWidth="1"/>
  </cols>
  <sheetData>
    <row r="1" ht="12.75">
      <c r="T1" s="23" t="str">
        <f>'e-Općenito'!B16&amp;"/"&amp;'e-Općenito'!E16</f>
        <v>PP1/Cro 1</v>
      </c>
    </row>
    <row r="2" spans="2:20" ht="18">
      <c r="B2" s="170" t="s">
        <v>106</v>
      </c>
      <c r="C2" s="170"/>
      <c r="D2" s="170"/>
      <c r="E2" s="170"/>
      <c r="F2" s="170"/>
      <c r="G2" s="170"/>
      <c r="H2" s="169"/>
      <c r="I2" s="169"/>
      <c r="J2" s="169"/>
      <c r="K2" s="169"/>
      <c r="L2" s="169"/>
      <c r="M2" s="169"/>
      <c r="N2" s="169"/>
      <c r="Q2" s="93"/>
      <c r="R2" s="94"/>
      <c r="T2" s="23" t="str">
        <f>'e-Općenito'!B17&amp;"/"&amp;'e-Općenito'!E17</f>
        <v>PP2/Cro 2</v>
      </c>
    </row>
    <row r="3" spans="17:20" ht="12.75">
      <c r="Q3" s="93"/>
      <c r="S3"/>
      <c r="T3" s="23" t="str">
        <f>'e-Općenito'!B18&amp;"/"&amp;'e-Općenito'!E18</f>
        <v>PP3/Slo 1</v>
      </c>
    </row>
    <row r="4" ht="12.75">
      <c r="T4" s="23" t="str">
        <f>'e-Općenito'!B19&amp;"/"&amp;'e-Općenito'!E19</f>
        <v>PP4/Slo 2</v>
      </c>
    </row>
    <row r="5" spans="2:18" ht="13.5" thickBot="1">
      <c r="B5" s="22" t="s">
        <v>61</v>
      </c>
      <c r="R5" s="111" t="s">
        <v>201</v>
      </c>
    </row>
    <row r="6" spans="2:18" ht="26.25" thickTop="1">
      <c r="B6" s="126" t="s">
        <v>53</v>
      </c>
      <c r="C6" s="127" t="str">
        <f>'e-Općenito'!E23</f>
        <v>1st 3-m. period</v>
      </c>
      <c r="D6" s="127" t="str">
        <f>'e-Općenito'!F23</f>
        <v>2nd 3-m. period</v>
      </c>
      <c r="E6" s="127" t="str">
        <f>'e-Općenito'!G23</f>
        <v>3rd 3-m. period</v>
      </c>
      <c r="F6" s="127" t="str">
        <f>'e-Općenito'!H23</f>
        <v>4th 3-m. period</v>
      </c>
      <c r="G6" s="127" t="str">
        <f>'e-Općenito'!E27</f>
        <v>5th 3.m. period</v>
      </c>
      <c r="H6" s="127" t="str">
        <f>'e-Općenito'!F27</f>
        <v>6th 3.m. period</v>
      </c>
      <c r="I6" s="127" t="str">
        <f>'e-Općenito'!G27</f>
        <v>7th 3.m. period</v>
      </c>
      <c r="J6" s="127" t="str">
        <f>'e-Općenito'!H27</f>
        <v>8th 3.m. period</v>
      </c>
      <c r="K6" s="127" t="str">
        <f>'e-Općenito'!E31</f>
        <v>9th 3.m. period</v>
      </c>
      <c r="L6" s="127" t="str">
        <f>'e-Općenito'!F31</f>
        <v>10th 3.m. period</v>
      </c>
      <c r="M6" s="127" t="str">
        <f>'e-Općenito'!G31</f>
        <v>11th 3.m. period</v>
      </c>
      <c r="N6" s="127" t="str">
        <f>'e-Općenito'!H31</f>
        <v>12th 3.m. period</v>
      </c>
      <c r="O6" s="128" t="s">
        <v>45</v>
      </c>
      <c r="P6" s="128" t="s">
        <v>126</v>
      </c>
      <c r="Q6" s="129" t="s">
        <v>46</v>
      </c>
      <c r="R6" s="382" t="s">
        <v>210</v>
      </c>
    </row>
    <row r="7" spans="2:18" ht="12.75">
      <c r="B7" s="107" t="s">
        <v>75</v>
      </c>
      <c r="C7" s="97" t="str">
        <f>'e-Općenito'!E24</f>
        <v>Q3</v>
      </c>
      <c r="D7" s="97" t="str">
        <f>'e-Općenito'!F24</f>
        <v>Q4</v>
      </c>
      <c r="E7" s="97" t="str">
        <f>'e-Općenito'!G24</f>
        <v>Q1</v>
      </c>
      <c r="F7" s="97" t="str">
        <f>'e-Općenito'!H24</f>
        <v>Q2</v>
      </c>
      <c r="G7" s="97" t="str">
        <f>'e-Općenito'!E28</f>
        <v>Q3</v>
      </c>
      <c r="H7" s="97" t="str">
        <f>'e-Općenito'!F28</f>
        <v>Q4</v>
      </c>
      <c r="I7" s="97" t="str">
        <f>'e-Općenito'!G28</f>
        <v>Q1</v>
      </c>
      <c r="J7" s="97" t="str">
        <f>'e-Općenito'!H28</f>
        <v>Q2</v>
      </c>
      <c r="K7" s="97" t="str">
        <f>'e-Općenito'!E32</f>
        <v>Q3</v>
      </c>
      <c r="L7" s="97" t="str">
        <f>'e-Općenito'!F32</f>
        <v>Q4</v>
      </c>
      <c r="M7" s="97" t="str">
        <f>'e-Općenito'!G32</f>
        <v>Q1</v>
      </c>
      <c r="N7" s="97" t="str">
        <f>'e-Općenito'!H32</f>
        <v>Q2</v>
      </c>
      <c r="O7" s="378" t="s">
        <v>77</v>
      </c>
      <c r="P7" s="378" t="s">
        <v>78</v>
      </c>
      <c r="Q7" s="379" t="s">
        <v>79</v>
      </c>
      <c r="R7" s="380" t="s">
        <v>222</v>
      </c>
    </row>
    <row r="8" spans="2:18" ht="13.5" thickBot="1">
      <c r="B8" s="130" t="s">
        <v>76</v>
      </c>
      <c r="C8" s="131">
        <f>'e-Općenito'!E25</f>
        <v>2023</v>
      </c>
      <c r="D8" s="131">
        <f>'e-Općenito'!F25</f>
        <v>2023</v>
      </c>
      <c r="E8" s="131">
        <f>'e-Općenito'!G25</f>
        <v>2024</v>
      </c>
      <c r="F8" s="131">
        <f>'e-Općenito'!H25</f>
        <v>2024</v>
      </c>
      <c r="G8" s="131">
        <f>'e-Općenito'!E29</f>
        <v>2024</v>
      </c>
      <c r="H8" s="131">
        <f>'e-Općenito'!F29</f>
        <v>2024</v>
      </c>
      <c r="I8" s="131">
        <f>'e-Općenito'!G29</f>
        <v>2025</v>
      </c>
      <c r="J8" s="131">
        <f>'e-Općenito'!H29</f>
        <v>2025</v>
      </c>
      <c r="K8" s="131">
        <f>'e-Općenito'!E33</f>
        <v>2025</v>
      </c>
      <c r="L8" s="131">
        <f>'e-Općenito'!F33</f>
        <v>2025</v>
      </c>
      <c r="M8" s="131">
        <f>'e-Općenito'!G33</f>
        <v>2026</v>
      </c>
      <c r="N8" s="131">
        <f>'e-Općenito'!H33</f>
        <v>2026</v>
      </c>
      <c r="O8" s="376"/>
      <c r="P8" s="376"/>
      <c r="Q8" s="377" t="s">
        <v>80</v>
      </c>
      <c r="R8" s="381" t="s">
        <v>81</v>
      </c>
    </row>
    <row r="9" spans="2:18" ht="21.75" customHeight="1" thickTop="1">
      <c r="B9" s="104" t="s">
        <v>50</v>
      </c>
      <c r="C9" s="145" t="s">
        <v>212</v>
      </c>
      <c r="D9" s="145" t="s">
        <v>214</v>
      </c>
      <c r="E9" s="145"/>
      <c r="F9" s="145"/>
      <c r="G9" s="145"/>
      <c r="H9" s="145"/>
      <c r="I9" s="145"/>
      <c r="J9" s="145"/>
      <c r="K9" s="145"/>
      <c r="L9" s="145"/>
      <c r="M9" s="145"/>
      <c r="N9" s="145"/>
      <c r="O9" s="112"/>
      <c r="P9" s="112"/>
      <c r="Q9" s="113"/>
      <c r="R9" s="114"/>
    </row>
    <row r="10" spans="2:20" ht="29.25" customHeight="1">
      <c r="B10" s="105" t="s">
        <v>51</v>
      </c>
      <c r="C10" s="265" t="s">
        <v>213</v>
      </c>
      <c r="D10" s="265" t="s">
        <v>215</v>
      </c>
      <c r="E10" s="146"/>
      <c r="F10" s="146"/>
      <c r="G10" s="146"/>
      <c r="H10" s="146"/>
      <c r="I10" s="146"/>
      <c r="J10" s="146"/>
      <c r="K10" s="146"/>
      <c r="L10" s="146"/>
      <c r="M10" s="146"/>
      <c r="N10" s="146"/>
      <c r="O10" s="115"/>
      <c r="P10" s="115"/>
      <c r="Q10" s="116"/>
      <c r="R10" s="117"/>
      <c r="T10"/>
    </row>
    <row r="11" spans="2:20" ht="87.75" customHeight="1">
      <c r="B11" s="120">
        <v>1</v>
      </c>
      <c r="C11" s="147"/>
      <c r="D11" s="147"/>
      <c r="E11" s="147"/>
      <c r="F11" s="147"/>
      <c r="G11" s="102"/>
      <c r="H11" s="102"/>
      <c r="I11" s="102"/>
      <c r="J11" s="102"/>
      <c r="K11" s="102"/>
      <c r="L11" s="102"/>
      <c r="M11" s="102"/>
      <c r="N11" s="102"/>
      <c r="O11" s="99" t="s">
        <v>47</v>
      </c>
      <c r="P11" s="100" t="s">
        <v>48</v>
      </c>
      <c r="Q11" s="101" t="s">
        <v>58</v>
      </c>
      <c r="R11" s="262">
        <v>0</v>
      </c>
      <c r="T11"/>
    </row>
    <row r="12" spans="2:20" ht="111.75" customHeight="1">
      <c r="B12" s="120">
        <v>2</v>
      </c>
      <c r="C12" s="123"/>
      <c r="D12" s="123"/>
      <c r="E12" s="123"/>
      <c r="F12" s="123"/>
      <c r="G12" s="102"/>
      <c r="H12" s="102"/>
      <c r="I12" s="102"/>
      <c r="J12" s="102"/>
      <c r="K12" s="102"/>
      <c r="L12" s="102"/>
      <c r="M12" s="102"/>
      <c r="N12" s="102"/>
      <c r="O12" s="103" t="s">
        <v>112</v>
      </c>
      <c r="P12" s="103" t="s">
        <v>127</v>
      </c>
      <c r="Q12" s="101" t="s">
        <v>58</v>
      </c>
      <c r="R12" s="262">
        <v>93974.48</v>
      </c>
      <c r="T12"/>
    </row>
    <row r="13" spans="2:20" ht="75" customHeight="1">
      <c r="B13" s="120">
        <v>6</v>
      </c>
      <c r="C13" s="98"/>
      <c r="D13" s="123"/>
      <c r="E13" s="118"/>
      <c r="F13" s="118"/>
      <c r="G13" s="98"/>
      <c r="H13" s="98"/>
      <c r="I13" s="98"/>
      <c r="J13" s="98"/>
      <c r="K13" s="98"/>
      <c r="L13" s="98"/>
      <c r="M13" s="98"/>
      <c r="N13" s="98"/>
      <c r="O13" s="99" t="s">
        <v>113</v>
      </c>
      <c r="P13" s="99" t="s">
        <v>114</v>
      </c>
      <c r="Q13" s="101" t="s">
        <v>60</v>
      </c>
      <c r="R13" s="262">
        <v>83404.98</v>
      </c>
      <c r="T13"/>
    </row>
    <row r="14" spans="2:20" ht="58.5" customHeight="1">
      <c r="B14" s="120">
        <v>22</v>
      </c>
      <c r="C14" s="118"/>
      <c r="D14" s="118"/>
      <c r="E14" s="123"/>
      <c r="F14" s="123"/>
      <c r="G14" s="98"/>
      <c r="H14" s="98"/>
      <c r="I14" s="98"/>
      <c r="J14" s="98"/>
      <c r="K14" s="98"/>
      <c r="L14" s="98"/>
      <c r="M14" s="98"/>
      <c r="N14" s="98"/>
      <c r="O14" s="99" t="s">
        <v>115</v>
      </c>
      <c r="P14" s="99" t="s">
        <v>116</v>
      </c>
      <c r="Q14" s="101" t="s">
        <v>59</v>
      </c>
      <c r="R14" s="262">
        <v>132722.8</v>
      </c>
      <c r="T14"/>
    </row>
    <row r="15" spans="2:18" ht="13.5" thickBot="1">
      <c r="B15" s="121"/>
      <c r="C15" s="96"/>
      <c r="D15" s="96"/>
      <c r="E15" s="96"/>
      <c r="F15" s="96"/>
      <c r="G15" s="21"/>
      <c r="H15" s="21"/>
      <c r="I15" s="21"/>
      <c r="J15" s="21"/>
      <c r="K15" s="21"/>
      <c r="L15" s="21"/>
      <c r="M15" s="21"/>
      <c r="N15" s="21"/>
      <c r="O15" s="21"/>
      <c r="P15" s="21"/>
      <c r="Q15" s="106"/>
      <c r="R15" s="263"/>
    </row>
    <row r="16" spans="2:18" ht="20.25" customHeight="1" thickBot="1">
      <c r="B16" s="122"/>
      <c r="C16" s="119"/>
      <c r="D16" s="119"/>
      <c r="E16" s="119"/>
      <c r="F16" s="119"/>
      <c r="G16" s="108"/>
      <c r="H16" s="108"/>
      <c r="I16" s="108"/>
      <c r="J16" s="108"/>
      <c r="K16" s="108"/>
      <c r="L16" s="108"/>
      <c r="M16" s="108"/>
      <c r="N16" s="108"/>
      <c r="O16" s="108"/>
      <c r="P16" s="109" t="s">
        <v>49</v>
      </c>
      <c r="Q16" s="110"/>
      <c r="R16" s="264">
        <f>R11+R12+R13+R14</f>
        <v>310102.26</v>
      </c>
    </row>
    <row r="17" ht="13.5" thickTop="1"/>
    <row r="19" spans="16:18" ht="54.75" customHeight="1">
      <c r="P19" s="390" t="s">
        <v>180</v>
      </c>
      <c r="Q19" s="390"/>
      <c r="R19" s="390"/>
    </row>
  </sheetData>
  <sheetProtection/>
  <protectedRanges>
    <protectedRange sqref="O11:Q11" name="Range1_5_2"/>
    <protectedRange sqref="R11" name="Range2_6_1"/>
    <protectedRange sqref="D13" name="Range1_6"/>
    <protectedRange sqref="T10:T12 O12:Q12 F12 C12:C13 Q13:Q14" name="Range1_5"/>
    <protectedRange sqref="R12" name="Range2_6"/>
    <protectedRange sqref="P13" name="Range1_6_1_1"/>
    <protectedRange sqref="O13" name="Range1_5_1"/>
    <protectedRange sqref="T13" name="Range1_8_1"/>
    <protectedRange sqref="R13" name="Range2_2_1"/>
    <protectedRange sqref="O14:P14" name="Range1_13"/>
    <protectedRange sqref="E14:F14" name="Range1_2"/>
    <protectedRange sqref="T14" name="Range1"/>
    <protectedRange sqref="R14" name="Range2"/>
  </protectedRanges>
  <mergeCells count="1">
    <mergeCell ref="P19:R19"/>
  </mergeCells>
  <printOptions/>
  <pageMargins left="0.5511811023622047" right="0.3937007874015748" top="0.7480314960629921" bottom="0.7480314960629921" header="0.31496062992125984" footer="0.31496062992125984"/>
  <pageSetup fitToHeight="2" fitToWidth="1" horizontalDpi="1200" verticalDpi="1200" orientation="portrait" paperSize="9" scale="37" r:id="rId1"/>
  <headerFooter>
    <oddHeader>&amp;C&amp;F</oddHeader>
    <oddFooter>&amp;L&amp;B Confidential&amp;B&amp;C&amp;D&amp;RPage &amp;P</oddFooter>
  </headerFooter>
</worksheet>
</file>

<file path=xl/worksheets/sheet3.xml><?xml version="1.0" encoding="utf-8"?>
<worksheet xmlns="http://schemas.openxmlformats.org/spreadsheetml/2006/main" xmlns:r="http://schemas.openxmlformats.org/officeDocument/2006/relationships">
  <dimension ref="B1:S78"/>
  <sheetViews>
    <sheetView zoomScale="80" zoomScaleNormal="80" zoomScalePageLayoutView="55" workbookViewId="0" topLeftCell="A1">
      <selection activeCell="A1" sqref="A1"/>
    </sheetView>
  </sheetViews>
  <sheetFormatPr defaultColWidth="9.140625" defaultRowHeight="12.75"/>
  <cols>
    <col min="1" max="1" width="2.8515625" style="0" customWidth="1"/>
    <col min="2" max="2" width="4.28125" style="0" customWidth="1"/>
    <col min="3" max="3" width="26.7109375" style="0" customWidth="1"/>
    <col min="4" max="4" width="20.28125" style="0" customWidth="1"/>
    <col min="5" max="5" width="12.140625" style="242" customWidth="1"/>
    <col min="6" max="6" width="26.00390625" style="0" customWidth="1"/>
    <col min="7" max="8" width="12.140625" style="19" customWidth="1"/>
    <col min="9" max="18" width="12.140625" style="0" customWidth="1"/>
    <col min="19" max="19" width="14.00390625" style="0" customWidth="1"/>
  </cols>
  <sheetData>
    <row r="1" spans="3:10" ht="59.25" customHeight="1">
      <c r="C1" s="396" t="s">
        <v>203</v>
      </c>
      <c r="D1" s="396"/>
      <c r="E1" s="396"/>
      <c r="F1" s="396"/>
      <c r="G1" s="396"/>
      <c r="H1" s="396"/>
      <c r="I1" s="396"/>
      <c r="J1" s="396"/>
    </row>
    <row r="2" spans="3:10" s="5" customFormat="1" ht="84" customHeight="1">
      <c r="C2" s="398" t="s">
        <v>174</v>
      </c>
      <c r="D2" s="398"/>
      <c r="E2" s="398"/>
      <c r="F2" s="398"/>
      <c r="G2" s="398"/>
      <c r="H2" s="398"/>
      <c r="I2" s="398"/>
      <c r="J2" s="398"/>
    </row>
    <row r="3" spans="3:10" s="5" customFormat="1" ht="65.25" customHeight="1" thickBot="1">
      <c r="C3" s="398" t="s">
        <v>202</v>
      </c>
      <c r="D3" s="398"/>
      <c r="E3" s="398"/>
      <c r="F3" s="398"/>
      <c r="G3" s="398"/>
      <c r="H3" s="398"/>
      <c r="I3" s="398"/>
      <c r="J3" s="398"/>
    </row>
    <row r="4" spans="3:18" ht="26.25" thickBot="1">
      <c r="C4" s="14"/>
      <c r="D4" s="14"/>
      <c r="E4" s="241"/>
      <c r="G4" s="201" t="str">
        <f>'e-Projektni plan'!C6</f>
        <v>1st 3-m. period</v>
      </c>
      <c r="H4" s="202" t="str">
        <f>'e-Projektni plan'!D6</f>
        <v>2nd 3-m. period</v>
      </c>
      <c r="I4" s="201" t="str">
        <f>'e-Projektni plan'!E6</f>
        <v>3rd 3-m. period</v>
      </c>
      <c r="J4" s="202" t="str">
        <f>'e-Projektni plan'!F6</f>
        <v>4th 3-m. period</v>
      </c>
      <c r="K4" s="201" t="str">
        <f>'e-Projektni plan'!G6</f>
        <v>5th 3.m. period</v>
      </c>
      <c r="L4" s="202" t="str">
        <f>'e-Projektni plan'!H6</f>
        <v>6th 3.m. period</v>
      </c>
      <c r="M4" s="201" t="str">
        <f>'e-Projektni plan'!I6</f>
        <v>7th 3.m. period</v>
      </c>
      <c r="N4" s="202" t="str">
        <f>'e-Projektni plan'!J6</f>
        <v>8th 3.m. period</v>
      </c>
      <c r="O4" s="201" t="str">
        <f>'e-Projektni plan'!K6</f>
        <v>9th 3.m. period</v>
      </c>
      <c r="P4" s="202" t="str">
        <f>'e-Projektni plan'!L6</f>
        <v>10th 3.m. period</v>
      </c>
      <c r="Q4" s="201" t="str">
        <f>'e-Projektni plan'!M6</f>
        <v>11th 3.m. period</v>
      </c>
      <c r="R4" s="202" t="str">
        <f>'e-Projektni plan'!N6</f>
        <v>12th 3.m. period</v>
      </c>
    </row>
    <row r="5" spans="3:18" ht="14.25" thickBot="1" thickTop="1">
      <c r="C5" s="14"/>
      <c r="D5" s="14"/>
      <c r="E5" s="241"/>
      <c r="G5" s="203" t="str">
        <f>'e-Projektni plan'!C7</f>
        <v>Q3</v>
      </c>
      <c r="H5" s="204" t="str">
        <f>'e-Projektni plan'!D7</f>
        <v>Q4</v>
      </c>
      <c r="I5" s="203" t="str">
        <f>'e-Projektni plan'!E7</f>
        <v>Q1</v>
      </c>
      <c r="J5" s="204" t="str">
        <f>'e-Projektni plan'!F7</f>
        <v>Q2</v>
      </c>
      <c r="K5" s="203" t="str">
        <f>'e-Projektni plan'!G7</f>
        <v>Q3</v>
      </c>
      <c r="L5" s="204" t="str">
        <f>'e-Projektni plan'!H7</f>
        <v>Q4</v>
      </c>
      <c r="M5" s="203" t="str">
        <f>'e-Projektni plan'!I7</f>
        <v>Q1</v>
      </c>
      <c r="N5" s="204" t="str">
        <f>'e-Projektni plan'!J7</f>
        <v>Q2</v>
      </c>
      <c r="O5" s="203" t="str">
        <f>'e-Projektni plan'!K7</f>
        <v>Q3</v>
      </c>
      <c r="P5" s="204" t="str">
        <f>'e-Projektni plan'!L7</f>
        <v>Q4</v>
      </c>
      <c r="Q5" s="203" t="str">
        <f>'e-Projektni plan'!M7</f>
        <v>Q1</v>
      </c>
      <c r="R5" s="204" t="str">
        <f>'e-Projektni plan'!N7</f>
        <v>Q2</v>
      </c>
    </row>
    <row r="6" spans="7:18" ht="14.25" thickBot="1" thickTop="1">
      <c r="G6" s="205">
        <f>'e-Projektni plan'!C8</f>
        <v>2023</v>
      </c>
      <c r="H6" s="206">
        <f>'e-Projektni plan'!D8</f>
        <v>2023</v>
      </c>
      <c r="I6" s="205">
        <f>'e-Projektni plan'!E8</f>
        <v>2024</v>
      </c>
      <c r="J6" s="206">
        <f>'e-Projektni plan'!F8</f>
        <v>2024</v>
      </c>
      <c r="K6" s="205">
        <f>'e-Projektni plan'!G8</f>
        <v>2024</v>
      </c>
      <c r="L6" s="206">
        <f>'e-Projektni plan'!H8</f>
        <v>2024</v>
      </c>
      <c r="M6" s="205">
        <f>'e-Projektni plan'!I8</f>
        <v>2025</v>
      </c>
      <c r="N6" s="206">
        <f>'e-Projektni plan'!J8</f>
        <v>2025</v>
      </c>
      <c r="O6" s="205">
        <f>'e-Projektni plan'!K8</f>
        <v>2025</v>
      </c>
      <c r="P6" s="206">
        <f>'e-Projektni plan'!L8</f>
        <v>2025</v>
      </c>
      <c r="Q6" s="205">
        <f>'e-Projektni plan'!M8</f>
        <v>2026</v>
      </c>
      <c r="R6" s="206">
        <f>'e-Projektni plan'!N8</f>
        <v>2026</v>
      </c>
    </row>
    <row r="7" spans="4:5" ht="12.75">
      <c r="D7" s="3"/>
      <c r="E7" s="243"/>
    </row>
    <row r="8" spans="3:19" ht="19.5" thickBot="1">
      <c r="C8" s="22" t="s">
        <v>28</v>
      </c>
      <c r="D8" s="2"/>
      <c r="E8" s="244"/>
      <c r="G8" s="132" t="str">
        <f>'e-Općenito'!B16&amp;"/"&amp;'e-Općenito'!E16</f>
        <v>PP1/Cro 1</v>
      </c>
      <c r="K8" s="2"/>
      <c r="S8" s="63" t="s">
        <v>201</v>
      </c>
    </row>
    <row r="9" spans="2:19" ht="47.25" customHeight="1" thickTop="1">
      <c r="B9" s="33"/>
      <c r="C9" s="26" t="s">
        <v>17</v>
      </c>
      <c r="D9" s="27" t="s">
        <v>22</v>
      </c>
      <c r="E9" s="245" t="s">
        <v>119</v>
      </c>
      <c r="F9" s="26" t="s">
        <v>23</v>
      </c>
      <c r="G9" s="199" t="str">
        <f>G4&amp;" "&amp;G5&amp;" "&amp;G6</f>
        <v>1st 3-m. period Q3 2023</v>
      </c>
      <c r="H9" s="200" t="str">
        <f aca="true" t="shared" si="0" ref="H9:R9">H4&amp;" "&amp;H5&amp;" "&amp;H6</f>
        <v>2nd 3-m. period Q4 2023</v>
      </c>
      <c r="I9" s="199" t="str">
        <f t="shared" si="0"/>
        <v>3rd 3-m. period Q1 2024</v>
      </c>
      <c r="J9" s="312" t="str">
        <f t="shared" si="0"/>
        <v>4th 3-m. period Q2 2024</v>
      </c>
      <c r="K9" s="199" t="str">
        <f t="shared" si="0"/>
        <v>5th 3.m. period Q3 2024</v>
      </c>
      <c r="L9" s="200" t="str">
        <f t="shared" si="0"/>
        <v>6th 3.m. period Q4 2024</v>
      </c>
      <c r="M9" s="199" t="str">
        <f t="shared" si="0"/>
        <v>7th 3.m. period Q1 2025</v>
      </c>
      <c r="N9" s="200" t="str">
        <f t="shared" si="0"/>
        <v>8th 3.m. period Q2 2025</v>
      </c>
      <c r="O9" s="199" t="str">
        <f t="shared" si="0"/>
        <v>9th 3.m. period Q3 2025</v>
      </c>
      <c r="P9" s="200" t="str">
        <f t="shared" si="0"/>
        <v>10th 3.m. period Q4 2025</v>
      </c>
      <c r="Q9" s="312" t="str">
        <f t="shared" si="0"/>
        <v>11th 3.m. period Q1 2026</v>
      </c>
      <c r="R9" s="200" t="str">
        <f t="shared" si="0"/>
        <v>12th 3.m. period Q2 2026</v>
      </c>
      <c r="S9" s="318" t="s">
        <v>30</v>
      </c>
    </row>
    <row r="10" spans="2:19" s="18" customFormat="1" ht="12.75">
      <c r="B10" s="34">
        <v>1</v>
      </c>
      <c r="C10" s="25" t="s">
        <v>18</v>
      </c>
      <c r="D10" s="322">
        <v>0.7</v>
      </c>
      <c r="E10" s="310">
        <v>1725</v>
      </c>
      <c r="F10" s="25" t="s">
        <v>117</v>
      </c>
      <c r="G10" s="266">
        <f aca="true" t="shared" si="1" ref="G10:G15">ROUND(E10*3*D10,2)</f>
        <v>3622.5</v>
      </c>
      <c r="H10" s="267">
        <f aca="true" t="shared" si="2" ref="H10:H15">ROUND(E10*3*D10,2)</f>
        <v>3622.5</v>
      </c>
      <c r="I10" s="266">
        <f aca="true" t="shared" si="3" ref="I10:I15">ROUND(E10*3*D10,2)</f>
        <v>3622.5</v>
      </c>
      <c r="J10" s="313">
        <f aca="true" t="shared" si="4" ref="J10:J15">ROUND(E10*3*D10,2)</f>
        <v>3622.5</v>
      </c>
      <c r="K10" s="266">
        <v>0</v>
      </c>
      <c r="L10" s="267">
        <v>0</v>
      </c>
      <c r="M10" s="266">
        <v>0</v>
      </c>
      <c r="N10" s="267">
        <v>0</v>
      </c>
      <c r="O10" s="266">
        <v>0</v>
      </c>
      <c r="P10" s="267">
        <v>0</v>
      </c>
      <c r="Q10" s="313">
        <v>0</v>
      </c>
      <c r="R10" s="267">
        <v>0</v>
      </c>
      <c r="S10" s="319">
        <f aca="true" t="shared" si="5" ref="S10:S15">ROUND(SUM(G10:R10),2)</f>
        <v>14490</v>
      </c>
    </row>
    <row r="11" spans="2:19" s="18" customFormat="1" ht="12.75">
      <c r="B11" s="34">
        <f aca="true" t="shared" si="6" ref="B11:B16">B10+1</f>
        <v>2</v>
      </c>
      <c r="C11" s="25" t="s">
        <v>19</v>
      </c>
      <c r="D11" s="322">
        <v>0.8</v>
      </c>
      <c r="E11" s="310">
        <v>1725</v>
      </c>
      <c r="F11" s="25" t="s">
        <v>118</v>
      </c>
      <c r="G11" s="266">
        <f t="shared" si="1"/>
        <v>4140</v>
      </c>
      <c r="H11" s="267">
        <f t="shared" si="2"/>
        <v>4140</v>
      </c>
      <c r="I11" s="266">
        <f t="shared" si="3"/>
        <v>4140</v>
      </c>
      <c r="J11" s="313">
        <f t="shared" si="4"/>
        <v>4140</v>
      </c>
      <c r="K11" s="266">
        <v>0</v>
      </c>
      <c r="L11" s="267">
        <v>0</v>
      </c>
      <c r="M11" s="266">
        <v>0</v>
      </c>
      <c r="N11" s="267">
        <v>0</v>
      </c>
      <c r="O11" s="266">
        <v>0</v>
      </c>
      <c r="P11" s="267">
        <v>0</v>
      </c>
      <c r="Q11" s="313">
        <v>0</v>
      </c>
      <c r="R11" s="267">
        <v>0</v>
      </c>
      <c r="S11" s="319">
        <f t="shared" si="5"/>
        <v>16560</v>
      </c>
    </row>
    <row r="12" spans="2:19" s="18" customFormat="1" ht="12.75">
      <c r="B12" s="34">
        <f t="shared" si="6"/>
        <v>3</v>
      </c>
      <c r="C12" s="25" t="s">
        <v>20</v>
      </c>
      <c r="D12" s="322">
        <v>0.5</v>
      </c>
      <c r="E12" s="310">
        <v>1130</v>
      </c>
      <c r="F12" s="25" t="s">
        <v>120</v>
      </c>
      <c r="G12" s="266">
        <f t="shared" si="1"/>
        <v>1695</v>
      </c>
      <c r="H12" s="267">
        <f t="shared" si="2"/>
        <v>1695</v>
      </c>
      <c r="I12" s="266">
        <f t="shared" si="3"/>
        <v>1695</v>
      </c>
      <c r="J12" s="313">
        <f t="shared" si="4"/>
        <v>1695</v>
      </c>
      <c r="K12" s="266">
        <v>0</v>
      </c>
      <c r="L12" s="267">
        <v>0</v>
      </c>
      <c r="M12" s="266">
        <v>0</v>
      </c>
      <c r="N12" s="267">
        <v>0</v>
      </c>
      <c r="O12" s="266">
        <v>0</v>
      </c>
      <c r="P12" s="267">
        <v>0</v>
      </c>
      <c r="Q12" s="313">
        <v>0</v>
      </c>
      <c r="R12" s="267">
        <v>0</v>
      </c>
      <c r="S12" s="319">
        <f t="shared" si="5"/>
        <v>6780</v>
      </c>
    </row>
    <row r="13" spans="2:19" s="18" customFormat="1" ht="12.75">
      <c r="B13" s="34">
        <f t="shared" si="6"/>
        <v>4</v>
      </c>
      <c r="C13" s="25" t="s">
        <v>21</v>
      </c>
      <c r="D13" s="322">
        <v>1</v>
      </c>
      <c r="E13" s="310">
        <v>1600</v>
      </c>
      <c r="F13" s="25" t="s">
        <v>121</v>
      </c>
      <c r="G13" s="266">
        <f t="shared" si="1"/>
        <v>4800</v>
      </c>
      <c r="H13" s="267">
        <f t="shared" si="2"/>
        <v>4800</v>
      </c>
      <c r="I13" s="266">
        <f t="shared" si="3"/>
        <v>4800</v>
      </c>
      <c r="J13" s="313">
        <f>ROUND(E13*3*D13,2)</f>
        <v>4800</v>
      </c>
      <c r="K13" s="266">
        <v>0</v>
      </c>
      <c r="L13" s="267">
        <v>0</v>
      </c>
      <c r="M13" s="266">
        <v>0</v>
      </c>
      <c r="N13" s="267">
        <v>0</v>
      </c>
      <c r="O13" s="266">
        <v>0</v>
      </c>
      <c r="P13" s="267">
        <v>0</v>
      </c>
      <c r="Q13" s="313">
        <v>0</v>
      </c>
      <c r="R13" s="267">
        <v>0</v>
      </c>
      <c r="S13" s="319">
        <f t="shared" si="5"/>
        <v>19200</v>
      </c>
    </row>
    <row r="14" spans="2:19" s="18" customFormat="1" ht="12.75">
      <c r="B14" s="34">
        <f t="shared" si="6"/>
        <v>5</v>
      </c>
      <c r="C14" s="29"/>
      <c r="D14" s="30"/>
      <c r="E14" s="310"/>
      <c r="F14" s="29"/>
      <c r="G14" s="266">
        <f t="shared" si="1"/>
        <v>0</v>
      </c>
      <c r="H14" s="267">
        <f t="shared" si="2"/>
        <v>0</v>
      </c>
      <c r="I14" s="266">
        <f t="shared" si="3"/>
        <v>0</v>
      </c>
      <c r="J14" s="313">
        <f t="shared" si="4"/>
        <v>0</v>
      </c>
      <c r="K14" s="266">
        <v>0</v>
      </c>
      <c r="L14" s="267">
        <v>0</v>
      </c>
      <c r="M14" s="266">
        <v>0</v>
      </c>
      <c r="N14" s="267">
        <v>0</v>
      </c>
      <c r="O14" s="266">
        <v>0</v>
      </c>
      <c r="P14" s="267">
        <v>0</v>
      </c>
      <c r="Q14" s="313">
        <v>0</v>
      </c>
      <c r="R14" s="267">
        <v>0</v>
      </c>
      <c r="S14" s="319">
        <f t="shared" si="5"/>
        <v>0</v>
      </c>
    </row>
    <row r="15" spans="2:19" s="18" customFormat="1" ht="12.75">
      <c r="B15" s="34">
        <f t="shared" si="6"/>
        <v>6</v>
      </c>
      <c r="C15" s="29"/>
      <c r="D15" s="30"/>
      <c r="E15" s="310"/>
      <c r="F15" s="29"/>
      <c r="G15" s="266">
        <f t="shared" si="1"/>
        <v>0</v>
      </c>
      <c r="H15" s="267">
        <f t="shared" si="2"/>
        <v>0</v>
      </c>
      <c r="I15" s="266">
        <f t="shared" si="3"/>
        <v>0</v>
      </c>
      <c r="J15" s="313">
        <f t="shared" si="4"/>
        <v>0</v>
      </c>
      <c r="K15" s="266">
        <v>0</v>
      </c>
      <c r="L15" s="267">
        <v>0</v>
      </c>
      <c r="M15" s="266">
        <v>0</v>
      </c>
      <c r="N15" s="267">
        <v>0</v>
      </c>
      <c r="O15" s="266">
        <v>0</v>
      </c>
      <c r="P15" s="267">
        <v>0</v>
      </c>
      <c r="Q15" s="313">
        <v>0</v>
      </c>
      <c r="R15" s="267">
        <v>0</v>
      </c>
      <c r="S15" s="319">
        <f t="shared" si="5"/>
        <v>0</v>
      </c>
    </row>
    <row r="16" spans="2:19" s="18" customFormat="1" ht="25.5">
      <c r="B16" s="34">
        <f t="shared" si="6"/>
        <v>7</v>
      </c>
      <c r="C16" s="25" t="s">
        <v>157</v>
      </c>
      <c r="D16" s="321">
        <f>S16/SUM(S10:S15)</f>
        <v>0.14999964930738208</v>
      </c>
      <c r="E16" s="246"/>
      <c r="F16" s="88" t="str">
        <f>IF(D16&gt;15%,"Wrong","OK")</f>
        <v>OK</v>
      </c>
      <c r="G16" s="266">
        <f>ROUNDDOWN(0.15*SUM(G10:G15),2)</f>
        <v>2138.62</v>
      </c>
      <c r="H16" s="267">
        <f>ROUNDDOWN(0.15*SUM(H10:H15),2)</f>
        <v>2138.62</v>
      </c>
      <c r="I16" s="266">
        <f>ROUNDDOWN(0.15*SUM(I10:I15),2)</f>
        <v>2138.62</v>
      </c>
      <c r="J16" s="313">
        <f>ROUNDDOWN(0.15*SUM(J10:J15),2)</f>
        <v>2138.62</v>
      </c>
      <c r="K16" s="266">
        <f>ROUNDDOWN(0.15*SUM(K10:K15),2)</f>
        <v>0</v>
      </c>
      <c r="L16" s="267">
        <f aca="true" t="shared" si="7" ref="L16:R16">ROUNDDOWN(0.15*SUM(L10:L15),2)</f>
        <v>0</v>
      </c>
      <c r="M16" s="266">
        <f t="shared" si="7"/>
        <v>0</v>
      </c>
      <c r="N16" s="267">
        <f t="shared" si="7"/>
        <v>0</v>
      </c>
      <c r="O16" s="266">
        <f t="shared" si="7"/>
        <v>0</v>
      </c>
      <c r="P16" s="267">
        <f t="shared" si="7"/>
        <v>0</v>
      </c>
      <c r="Q16" s="313">
        <f t="shared" si="7"/>
        <v>0</v>
      </c>
      <c r="R16" s="267">
        <f t="shared" si="7"/>
        <v>0</v>
      </c>
      <c r="S16" s="319">
        <f>SUM(G16:R16)</f>
        <v>8554.48</v>
      </c>
    </row>
    <row r="17" spans="2:19" ht="13.5" thickBot="1">
      <c r="B17" s="35"/>
      <c r="C17" s="31" t="str">
        <f>S9</f>
        <v>Total personnel costs</v>
      </c>
      <c r="D17" s="87" t="str">
        <f>'e-Općenito'!B16</f>
        <v>PP1</v>
      </c>
      <c r="E17" s="247"/>
      <c r="F17" s="32"/>
      <c r="G17" s="269">
        <f aca="true" t="shared" si="8" ref="G17:S17">ROUND(SUM(G10:G16),2)</f>
        <v>16396.12</v>
      </c>
      <c r="H17" s="270">
        <f t="shared" si="8"/>
        <v>16396.12</v>
      </c>
      <c r="I17" s="269">
        <f t="shared" si="8"/>
        <v>16396.12</v>
      </c>
      <c r="J17" s="311">
        <f t="shared" si="8"/>
        <v>16396.12</v>
      </c>
      <c r="K17" s="269">
        <f t="shared" si="8"/>
        <v>0</v>
      </c>
      <c r="L17" s="270">
        <f t="shared" si="8"/>
        <v>0</v>
      </c>
      <c r="M17" s="269">
        <f t="shared" si="8"/>
        <v>0</v>
      </c>
      <c r="N17" s="270">
        <f t="shared" si="8"/>
        <v>0</v>
      </c>
      <c r="O17" s="269">
        <f t="shared" si="8"/>
        <v>0</v>
      </c>
      <c r="P17" s="270">
        <f t="shared" si="8"/>
        <v>0</v>
      </c>
      <c r="Q17" s="311">
        <f t="shared" si="8"/>
        <v>0</v>
      </c>
      <c r="R17" s="270">
        <f t="shared" si="8"/>
        <v>0</v>
      </c>
      <c r="S17" s="320">
        <f t="shared" si="8"/>
        <v>65584.48</v>
      </c>
    </row>
    <row r="18" spans="2:19" ht="13.5" customHeight="1" thickBot="1" thickTop="1">
      <c r="B18" s="1"/>
      <c r="C18" s="6"/>
      <c r="D18" s="6"/>
      <c r="E18" s="248"/>
      <c r="F18" s="5"/>
      <c r="G18" s="399">
        <f>G17+H17</f>
        <v>32792.24</v>
      </c>
      <c r="H18" s="400"/>
      <c r="I18" s="399">
        <f>I17+J17</f>
        <v>32792.24</v>
      </c>
      <c r="J18" s="400"/>
      <c r="K18" s="401">
        <f>K17+L17</f>
        <v>0</v>
      </c>
      <c r="L18" s="402"/>
      <c r="M18" s="401">
        <f>M17+N17</f>
        <v>0</v>
      </c>
      <c r="N18" s="402"/>
      <c r="O18" s="401">
        <f>O17+P17</f>
        <v>0</v>
      </c>
      <c r="P18" s="402"/>
      <c r="Q18" s="401">
        <f>Q17+R17</f>
        <v>0</v>
      </c>
      <c r="R18" s="402"/>
      <c r="S18" s="272">
        <f>SUM(G18:R18)</f>
        <v>65584.48</v>
      </c>
    </row>
    <row r="19" spans="2:19" ht="13.5" customHeight="1">
      <c r="B19" s="1"/>
      <c r="C19" s="165" t="s">
        <v>152</v>
      </c>
      <c r="D19" s="6"/>
      <c r="E19" s="248"/>
      <c r="F19" s="5"/>
      <c r="G19" s="20"/>
      <c r="H19" s="20"/>
      <c r="I19" s="7"/>
      <c r="J19" s="7"/>
      <c r="K19" s="7"/>
      <c r="L19" s="7"/>
      <c r="M19" s="7"/>
      <c r="N19" s="7"/>
      <c r="O19" s="7"/>
      <c r="P19" s="7"/>
      <c r="Q19" s="7"/>
      <c r="R19" s="7"/>
      <c r="S19" s="7"/>
    </row>
    <row r="20" spans="2:19" ht="13.5" customHeight="1">
      <c r="B20" s="1"/>
      <c r="C20" s="397" t="s">
        <v>219</v>
      </c>
      <c r="D20" s="397"/>
      <c r="E20" s="397"/>
      <c r="F20" s="397"/>
      <c r="G20" s="397"/>
      <c r="H20" s="397"/>
      <c r="I20" s="397"/>
      <c r="J20" s="397"/>
      <c r="K20" s="397"/>
      <c r="L20" s="397"/>
      <c r="M20" s="397"/>
      <c r="N20" s="397"/>
      <c r="O20" s="397"/>
      <c r="P20" s="397"/>
      <c r="Q20" s="397"/>
      <c r="R20" s="397"/>
      <c r="S20" s="397"/>
    </row>
    <row r="21" spans="2:19" ht="15" customHeight="1">
      <c r="B21" s="1"/>
      <c r="C21" s="397"/>
      <c r="D21" s="397"/>
      <c r="E21" s="397"/>
      <c r="F21" s="397"/>
      <c r="G21" s="397"/>
      <c r="H21" s="397"/>
      <c r="I21" s="397"/>
      <c r="J21" s="397"/>
      <c r="K21" s="397"/>
      <c r="L21" s="397"/>
      <c r="M21" s="397"/>
      <c r="N21" s="397"/>
      <c r="O21" s="397"/>
      <c r="P21" s="397"/>
      <c r="Q21" s="397"/>
      <c r="R21" s="397"/>
      <c r="S21" s="397"/>
    </row>
    <row r="22" spans="2:19" ht="13.5" customHeight="1">
      <c r="B22" s="1"/>
      <c r="C22" s="13"/>
      <c r="D22" s="6"/>
      <c r="E22" s="248"/>
      <c r="F22" s="5"/>
      <c r="G22" s="20"/>
      <c r="H22" s="20"/>
      <c r="I22" s="7"/>
      <c r="J22" s="7"/>
      <c r="K22" s="7"/>
      <c r="L22" s="7"/>
      <c r="M22" s="7"/>
      <c r="N22" s="7"/>
      <c r="O22" s="7"/>
      <c r="P22" s="7"/>
      <c r="Q22" s="7"/>
      <c r="R22" s="7"/>
      <c r="S22" s="7"/>
    </row>
    <row r="23" spans="3:19" ht="18.75" customHeight="1" thickBot="1">
      <c r="C23" s="22" t="s">
        <v>36</v>
      </c>
      <c r="D23" s="2"/>
      <c r="E23" s="244"/>
      <c r="G23" s="132" t="str">
        <f>'e-Općenito'!B17&amp;"/"&amp;'e-Općenito'!E17</f>
        <v>PP2/Cro 2</v>
      </c>
      <c r="S23" s="63" t="s">
        <v>201</v>
      </c>
    </row>
    <row r="24" spans="2:19" ht="54.75" customHeight="1" thickTop="1">
      <c r="B24" s="33"/>
      <c r="C24" s="26" t="s">
        <v>17</v>
      </c>
      <c r="D24" s="27" t="s">
        <v>22</v>
      </c>
      <c r="E24" s="245" t="s">
        <v>119</v>
      </c>
      <c r="F24" s="26" t="s">
        <v>23</v>
      </c>
      <c r="G24" s="199" t="str">
        <f aca="true" t="shared" si="9" ref="G24:S24">G9</f>
        <v>1st 3-m. period Q3 2023</v>
      </c>
      <c r="H24" s="200" t="str">
        <f t="shared" si="9"/>
        <v>2nd 3-m. period Q4 2023</v>
      </c>
      <c r="I24" s="199" t="str">
        <f t="shared" si="9"/>
        <v>3rd 3-m. period Q1 2024</v>
      </c>
      <c r="J24" s="200" t="str">
        <f t="shared" si="9"/>
        <v>4th 3-m. period Q2 2024</v>
      </c>
      <c r="K24" s="199" t="str">
        <f t="shared" si="9"/>
        <v>5th 3.m. period Q3 2024</v>
      </c>
      <c r="L24" s="200" t="str">
        <f t="shared" si="9"/>
        <v>6th 3.m. period Q4 2024</v>
      </c>
      <c r="M24" s="199" t="str">
        <f t="shared" si="9"/>
        <v>7th 3.m. period Q1 2025</v>
      </c>
      <c r="N24" s="200" t="str">
        <f t="shared" si="9"/>
        <v>8th 3.m. period Q2 2025</v>
      </c>
      <c r="O24" s="199" t="str">
        <f t="shared" si="9"/>
        <v>9th 3.m. period Q3 2025</v>
      </c>
      <c r="P24" s="200" t="str">
        <f t="shared" si="9"/>
        <v>10th 3.m. period Q4 2025</v>
      </c>
      <c r="Q24" s="199" t="str">
        <f t="shared" si="9"/>
        <v>11th 3.m. period Q1 2026</v>
      </c>
      <c r="R24" s="200" t="str">
        <f t="shared" si="9"/>
        <v>12th 3.m. period Q2 2026</v>
      </c>
      <c r="S24" s="46" t="str">
        <f t="shared" si="9"/>
        <v>Total personnel costs</v>
      </c>
    </row>
    <row r="25" spans="2:19" ht="13.5" customHeight="1">
      <c r="B25" s="34">
        <v>1</v>
      </c>
      <c r="C25" s="25" t="s">
        <v>18</v>
      </c>
      <c r="D25" s="322">
        <v>0.7</v>
      </c>
      <c r="E25" s="310">
        <v>1300</v>
      </c>
      <c r="F25" s="25" t="s">
        <v>128</v>
      </c>
      <c r="G25" s="266">
        <f aca="true" t="shared" si="10" ref="G25:G30">ROUND(D25*E25*3,2)</f>
        <v>2730</v>
      </c>
      <c r="H25" s="267">
        <f aca="true" t="shared" si="11" ref="H25:H30">ROUND(D25*E25*3,2)</f>
        <v>2730</v>
      </c>
      <c r="I25" s="266">
        <f aca="true" t="shared" si="12" ref="I25:I30">ROUND(D25*E25*3,2)</f>
        <v>2730</v>
      </c>
      <c r="J25" s="267">
        <f aca="true" t="shared" si="13" ref="J25:J30">ROUND(D25*E25*3,2)</f>
        <v>2730</v>
      </c>
      <c r="K25" s="266">
        <v>0</v>
      </c>
      <c r="L25" s="267">
        <v>0</v>
      </c>
      <c r="M25" s="266">
        <v>0</v>
      </c>
      <c r="N25" s="267">
        <v>0</v>
      </c>
      <c r="O25" s="266">
        <v>0</v>
      </c>
      <c r="P25" s="267">
        <v>0</v>
      </c>
      <c r="Q25" s="314">
        <v>0</v>
      </c>
      <c r="R25" s="315">
        <v>0</v>
      </c>
      <c r="S25" s="268">
        <f>ROUND(SUM(G25:R25),2)</f>
        <v>10920</v>
      </c>
    </row>
    <row r="26" spans="2:19" ht="13.5" customHeight="1">
      <c r="B26" s="34">
        <f aca="true" t="shared" si="14" ref="B26:B31">B25+1</f>
        <v>2</v>
      </c>
      <c r="C26" s="25" t="s">
        <v>19</v>
      </c>
      <c r="D26" s="322">
        <v>0.8</v>
      </c>
      <c r="E26" s="310">
        <v>1430</v>
      </c>
      <c r="F26" s="25" t="s">
        <v>129</v>
      </c>
      <c r="G26" s="266">
        <f t="shared" si="10"/>
        <v>3432</v>
      </c>
      <c r="H26" s="267">
        <f t="shared" si="11"/>
        <v>3432</v>
      </c>
      <c r="I26" s="266">
        <f t="shared" si="12"/>
        <v>3432</v>
      </c>
      <c r="J26" s="267">
        <f t="shared" si="13"/>
        <v>3432</v>
      </c>
      <c r="K26" s="266">
        <v>0</v>
      </c>
      <c r="L26" s="267">
        <v>0</v>
      </c>
      <c r="M26" s="266">
        <v>0</v>
      </c>
      <c r="N26" s="267">
        <v>0</v>
      </c>
      <c r="O26" s="266">
        <v>0</v>
      </c>
      <c r="P26" s="267">
        <v>0</v>
      </c>
      <c r="Q26" s="314">
        <v>0</v>
      </c>
      <c r="R26" s="315">
        <v>0</v>
      </c>
      <c r="S26" s="268">
        <f aca="true" t="shared" si="15" ref="S26:S31">ROUND(SUM(G26:R26),2)</f>
        <v>13728</v>
      </c>
    </row>
    <row r="27" spans="2:19" ht="13.5" customHeight="1">
      <c r="B27" s="34">
        <f t="shared" si="14"/>
        <v>3</v>
      </c>
      <c r="C27" s="25" t="s">
        <v>20</v>
      </c>
      <c r="D27" s="322">
        <v>0.5</v>
      </c>
      <c r="E27" s="310">
        <v>1560</v>
      </c>
      <c r="F27" s="25" t="s">
        <v>130</v>
      </c>
      <c r="G27" s="266">
        <f t="shared" si="10"/>
        <v>2340</v>
      </c>
      <c r="H27" s="267">
        <f t="shared" si="11"/>
        <v>2340</v>
      </c>
      <c r="I27" s="266">
        <f t="shared" si="12"/>
        <v>2340</v>
      </c>
      <c r="J27" s="267">
        <f t="shared" si="13"/>
        <v>2340</v>
      </c>
      <c r="K27" s="266">
        <v>0</v>
      </c>
      <c r="L27" s="267">
        <v>0</v>
      </c>
      <c r="M27" s="266">
        <v>0</v>
      </c>
      <c r="N27" s="267">
        <v>0</v>
      </c>
      <c r="O27" s="266">
        <v>0</v>
      </c>
      <c r="P27" s="267">
        <v>0</v>
      </c>
      <c r="Q27" s="314">
        <v>0</v>
      </c>
      <c r="R27" s="315">
        <v>0</v>
      </c>
      <c r="S27" s="268">
        <f t="shared" si="15"/>
        <v>9360</v>
      </c>
    </row>
    <row r="28" spans="2:19" ht="13.5" customHeight="1">
      <c r="B28" s="34">
        <f t="shared" si="14"/>
        <v>4</v>
      </c>
      <c r="C28" s="25" t="s">
        <v>21</v>
      </c>
      <c r="D28" s="322">
        <v>1</v>
      </c>
      <c r="E28" s="310">
        <v>1700</v>
      </c>
      <c r="F28" s="25" t="s">
        <v>121</v>
      </c>
      <c r="G28" s="266">
        <f t="shared" si="10"/>
        <v>5100</v>
      </c>
      <c r="H28" s="267">
        <f t="shared" si="11"/>
        <v>5100</v>
      </c>
      <c r="I28" s="266">
        <f t="shared" si="12"/>
        <v>5100</v>
      </c>
      <c r="J28" s="267">
        <f t="shared" si="13"/>
        <v>5100</v>
      </c>
      <c r="K28" s="266">
        <v>0</v>
      </c>
      <c r="L28" s="267">
        <v>0</v>
      </c>
      <c r="M28" s="266">
        <v>0</v>
      </c>
      <c r="N28" s="267">
        <v>0</v>
      </c>
      <c r="O28" s="266">
        <v>0</v>
      </c>
      <c r="P28" s="267">
        <v>0</v>
      </c>
      <c r="Q28" s="314">
        <v>0</v>
      </c>
      <c r="R28" s="315">
        <v>0</v>
      </c>
      <c r="S28" s="268">
        <f t="shared" si="15"/>
        <v>20400</v>
      </c>
    </row>
    <row r="29" spans="2:19" ht="13.5" customHeight="1">
      <c r="B29" s="34">
        <f t="shared" si="14"/>
        <v>5</v>
      </c>
      <c r="C29" s="29" t="s">
        <v>0</v>
      </c>
      <c r="D29" s="323">
        <v>1</v>
      </c>
      <c r="E29" s="310"/>
      <c r="F29" s="29"/>
      <c r="G29" s="266">
        <f t="shared" si="10"/>
        <v>0</v>
      </c>
      <c r="H29" s="267">
        <f t="shared" si="11"/>
        <v>0</v>
      </c>
      <c r="I29" s="266">
        <f t="shared" si="12"/>
        <v>0</v>
      </c>
      <c r="J29" s="267">
        <f t="shared" si="13"/>
        <v>0</v>
      </c>
      <c r="K29" s="266">
        <v>0</v>
      </c>
      <c r="L29" s="267">
        <v>0</v>
      </c>
      <c r="M29" s="266">
        <v>0</v>
      </c>
      <c r="N29" s="267">
        <v>0</v>
      </c>
      <c r="O29" s="266">
        <v>0</v>
      </c>
      <c r="P29" s="267">
        <v>0</v>
      </c>
      <c r="Q29" s="314">
        <v>0</v>
      </c>
      <c r="R29" s="315">
        <v>0</v>
      </c>
      <c r="S29" s="268">
        <f t="shared" si="15"/>
        <v>0</v>
      </c>
    </row>
    <row r="30" spans="2:19" ht="13.5" customHeight="1">
      <c r="B30" s="34">
        <f t="shared" si="14"/>
        <v>6</v>
      </c>
      <c r="C30" s="29" t="s">
        <v>0</v>
      </c>
      <c r="D30" s="323">
        <v>1</v>
      </c>
      <c r="E30" s="310"/>
      <c r="F30" s="29"/>
      <c r="G30" s="266">
        <f t="shared" si="10"/>
        <v>0</v>
      </c>
      <c r="H30" s="267">
        <f t="shared" si="11"/>
        <v>0</v>
      </c>
      <c r="I30" s="266">
        <f t="shared" si="12"/>
        <v>0</v>
      </c>
      <c r="J30" s="267">
        <f t="shared" si="13"/>
        <v>0</v>
      </c>
      <c r="K30" s="266">
        <v>0</v>
      </c>
      <c r="L30" s="267">
        <v>0</v>
      </c>
      <c r="M30" s="266">
        <v>0</v>
      </c>
      <c r="N30" s="267">
        <v>0</v>
      </c>
      <c r="O30" s="266">
        <v>0</v>
      </c>
      <c r="P30" s="267">
        <v>0</v>
      </c>
      <c r="Q30" s="314">
        <v>0</v>
      </c>
      <c r="R30" s="315">
        <v>0</v>
      </c>
      <c r="S30" s="268">
        <f t="shared" si="15"/>
        <v>0</v>
      </c>
    </row>
    <row r="31" spans="2:19" ht="26.25" customHeight="1">
      <c r="B31" s="34">
        <f t="shared" si="14"/>
        <v>7</v>
      </c>
      <c r="C31" s="25" t="s">
        <v>157</v>
      </c>
      <c r="D31" s="321">
        <f>S31/SUM(S25:S30)</f>
        <v>0.1225</v>
      </c>
      <c r="E31" s="246"/>
      <c r="F31" s="88" t="str">
        <f>IF(D31&gt;15.01%,"Wrong","OK")</f>
        <v>OK</v>
      </c>
      <c r="G31" s="266">
        <f>0.15*SUM(G25:G30)</f>
        <v>2040.3</v>
      </c>
      <c r="H31" s="267">
        <f>0.1*SUM(H25:H30)</f>
        <v>1360.2</v>
      </c>
      <c r="I31" s="266">
        <f>0.12*SUM(I25:I30)</f>
        <v>1632.24</v>
      </c>
      <c r="J31" s="267">
        <f>0.12*SUM(J25:J30)</f>
        <v>1632.24</v>
      </c>
      <c r="K31" s="273">
        <v>0</v>
      </c>
      <c r="L31" s="274">
        <v>0</v>
      </c>
      <c r="M31" s="273">
        <v>0</v>
      </c>
      <c r="N31" s="274">
        <v>0</v>
      </c>
      <c r="O31" s="273">
        <v>0</v>
      </c>
      <c r="P31" s="274">
        <v>0</v>
      </c>
      <c r="Q31" s="316">
        <v>0</v>
      </c>
      <c r="R31" s="317">
        <v>0</v>
      </c>
      <c r="S31" s="268">
        <f t="shared" si="15"/>
        <v>6664.98</v>
      </c>
    </row>
    <row r="32" spans="2:19" ht="13.5" customHeight="1" thickBot="1">
      <c r="B32" s="35"/>
      <c r="C32" s="31" t="str">
        <f>S24</f>
        <v>Total personnel costs</v>
      </c>
      <c r="D32" s="87" t="str">
        <f>'e-Općenito'!B17</f>
        <v>PP2</v>
      </c>
      <c r="E32" s="247"/>
      <c r="F32" s="32"/>
      <c r="G32" s="269">
        <f aca="true" t="shared" si="16" ref="G32:S32">ROUND(SUM(G25:G31),2)</f>
        <v>15642.3</v>
      </c>
      <c r="H32" s="270">
        <f t="shared" si="16"/>
        <v>14962.2</v>
      </c>
      <c r="I32" s="269">
        <f t="shared" si="16"/>
        <v>15234.24</v>
      </c>
      <c r="J32" s="270">
        <f t="shared" si="16"/>
        <v>15234.24</v>
      </c>
      <c r="K32" s="269">
        <f t="shared" si="16"/>
        <v>0</v>
      </c>
      <c r="L32" s="270">
        <f t="shared" si="16"/>
        <v>0</v>
      </c>
      <c r="M32" s="269">
        <f t="shared" si="16"/>
        <v>0</v>
      </c>
      <c r="N32" s="270">
        <f t="shared" si="16"/>
        <v>0</v>
      </c>
      <c r="O32" s="269">
        <f t="shared" si="16"/>
        <v>0</v>
      </c>
      <c r="P32" s="270">
        <f t="shared" si="16"/>
        <v>0</v>
      </c>
      <c r="Q32" s="269">
        <f t="shared" si="16"/>
        <v>0</v>
      </c>
      <c r="R32" s="270">
        <f t="shared" si="16"/>
        <v>0</v>
      </c>
      <c r="S32" s="271">
        <f t="shared" si="16"/>
        <v>61072.98</v>
      </c>
    </row>
    <row r="33" spans="2:19" ht="13.5" customHeight="1" thickBot="1" thickTop="1">
      <c r="B33" s="1"/>
      <c r="C33" s="6"/>
      <c r="D33" s="6"/>
      <c r="E33" s="248"/>
      <c r="F33" s="5"/>
      <c r="G33" s="399">
        <f>G32+H32</f>
        <v>30604.5</v>
      </c>
      <c r="H33" s="400"/>
      <c r="I33" s="399">
        <f>I32+J32</f>
        <v>30468.48</v>
      </c>
      <c r="J33" s="400"/>
      <c r="K33" s="401">
        <f>K32+L32</f>
        <v>0</v>
      </c>
      <c r="L33" s="402"/>
      <c r="M33" s="401">
        <f>M32+N32</f>
        <v>0</v>
      </c>
      <c r="N33" s="402"/>
      <c r="O33" s="401">
        <f>O32+P32</f>
        <v>0</v>
      </c>
      <c r="P33" s="402"/>
      <c r="Q33" s="399">
        <f>Q32+R32</f>
        <v>0</v>
      </c>
      <c r="R33" s="400"/>
      <c r="S33" s="272">
        <f>SUM(G33:R33)</f>
        <v>61072.979999999996</v>
      </c>
    </row>
    <row r="34" spans="2:19" ht="13.5" customHeight="1">
      <c r="B34" s="1"/>
      <c r="C34" s="165" t="s">
        <v>152</v>
      </c>
      <c r="D34" s="6"/>
      <c r="E34" s="248"/>
      <c r="F34" s="5"/>
      <c r="G34" s="20"/>
      <c r="H34" s="20"/>
      <c r="I34" s="7"/>
      <c r="J34" s="7"/>
      <c r="K34" s="7"/>
      <c r="L34" s="7"/>
      <c r="M34" s="7"/>
      <c r="N34" s="7"/>
      <c r="O34" s="7"/>
      <c r="P34" s="7"/>
      <c r="Q34" s="7"/>
      <c r="R34" s="7"/>
      <c r="S34" s="7"/>
    </row>
    <row r="35" spans="2:19" ht="13.5" customHeight="1">
      <c r="B35" s="190"/>
      <c r="C35" s="397" t="s">
        <v>219</v>
      </c>
      <c r="D35" s="397"/>
      <c r="E35" s="397"/>
      <c r="F35" s="397"/>
      <c r="G35" s="397"/>
      <c r="H35" s="397"/>
      <c r="I35" s="397"/>
      <c r="J35" s="397"/>
      <c r="K35" s="397"/>
      <c r="L35" s="397"/>
      <c r="M35" s="397"/>
      <c r="N35" s="397"/>
      <c r="O35" s="397"/>
      <c r="P35" s="397"/>
      <c r="Q35" s="397"/>
      <c r="R35" s="397"/>
      <c r="S35" s="397"/>
    </row>
    <row r="36" spans="2:19" ht="13.5" customHeight="1">
      <c r="B36" s="190"/>
      <c r="C36" s="397"/>
      <c r="D36" s="397"/>
      <c r="E36" s="397"/>
      <c r="F36" s="397"/>
      <c r="G36" s="397"/>
      <c r="H36" s="397"/>
      <c r="I36" s="397"/>
      <c r="J36" s="397"/>
      <c r="K36" s="397"/>
      <c r="L36" s="397"/>
      <c r="M36" s="397"/>
      <c r="N36" s="397"/>
      <c r="O36" s="397"/>
      <c r="P36" s="397"/>
      <c r="Q36" s="397"/>
      <c r="R36" s="397"/>
      <c r="S36" s="397"/>
    </row>
    <row r="37" spans="2:19" ht="12.75">
      <c r="B37" s="190"/>
      <c r="C37" s="173"/>
      <c r="D37" s="173"/>
      <c r="E37" s="249"/>
      <c r="F37" s="177"/>
      <c r="G37" s="191"/>
      <c r="H37" s="191"/>
      <c r="I37" s="182"/>
      <c r="J37" s="182"/>
      <c r="K37" s="182"/>
      <c r="L37" s="182"/>
      <c r="M37" s="182"/>
      <c r="N37" s="182"/>
      <c r="O37" s="182"/>
      <c r="P37" s="182"/>
      <c r="Q37" s="182"/>
      <c r="R37" s="182"/>
      <c r="S37" s="182"/>
    </row>
    <row r="38" spans="2:19" ht="12.75">
      <c r="B38" s="1"/>
      <c r="C38" s="165" t="s">
        <v>152</v>
      </c>
      <c r="D38" s="6"/>
      <c r="E38" s="248"/>
      <c r="F38" s="5"/>
      <c r="G38" s="20"/>
      <c r="H38" s="20"/>
      <c r="I38" s="7"/>
      <c r="J38" s="7"/>
      <c r="K38" s="7"/>
      <c r="L38" s="7"/>
      <c r="M38" s="7"/>
      <c r="N38" s="7"/>
      <c r="O38" s="7"/>
      <c r="P38" s="7"/>
      <c r="Q38" s="7"/>
      <c r="R38" s="7"/>
      <c r="S38" s="7"/>
    </row>
    <row r="39" spans="2:19" ht="12.75" customHeight="1">
      <c r="B39" s="1"/>
      <c r="C39" s="395" t="s">
        <v>193</v>
      </c>
      <c r="D39" s="395"/>
      <c r="E39" s="395"/>
      <c r="F39" s="395"/>
      <c r="G39" s="395"/>
      <c r="H39" s="395"/>
      <c r="I39" s="395"/>
      <c r="J39" s="395"/>
      <c r="K39" s="395"/>
      <c r="L39" s="395"/>
      <c r="M39" s="395"/>
      <c r="N39" s="395"/>
      <c r="O39" s="395"/>
      <c r="P39" s="395"/>
      <c r="Q39" s="395"/>
      <c r="R39" s="395"/>
      <c r="S39" s="395"/>
    </row>
    <row r="40" spans="2:19" ht="12.75">
      <c r="B40" s="1"/>
      <c r="C40" s="395"/>
      <c r="D40" s="395"/>
      <c r="E40" s="395"/>
      <c r="F40" s="395"/>
      <c r="G40" s="395"/>
      <c r="H40" s="395"/>
      <c r="I40" s="395"/>
      <c r="J40" s="395"/>
      <c r="K40" s="395"/>
      <c r="L40" s="395"/>
      <c r="M40" s="395"/>
      <c r="N40" s="395"/>
      <c r="O40" s="395"/>
      <c r="P40" s="395"/>
      <c r="Q40" s="395"/>
      <c r="R40" s="395"/>
      <c r="S40" s="395"/>
    </row>
    <row r="41" spans="2:19" ht="12.75">
      <c r="B41" s="45"/>
      <c r="C41" s="53" t="s">
        <v>101</v>
      </c>
      <c r="D41" s="47"/>
      <c r="E41" s="250"/>
      <c r="F41" s="45"/>
      <c r="G41" s="48"/>
      <c r="H41" s="48"/>
      <c r="I41" s="48"/>
      <c r="J41" s="48"/>
      <c r="K41" s="48"/>
      <c r="L41" s="48"/>
      <c r="M41" s="48"/>
      <c r="N41" s="48"/>
      <c r="O41" s="48"/>
      <c r="P41" s="48"/>
      <c r="Q41" s="48"/>
      <c r="R41" s="48"/>
      <c r="S41" s="48"/>
    </row>
    <row r="42" spans="4:19" ht="12.75">
      <c r="D42" s="16"/>
      <c r="I42" s="19"/>
      <c r="J42" s="19"/>
      <c r="K42" s="19"/>
      <c r="L42" s="19"/>
      <c r="M42" s="19"/>
      <c r="N42" s="19"/>
      <c r="O42" s="19"/>
      <c r="P42" s="19"/>
      <c r="Q42" s="19"/>
      <c r="R42" s="19"/>
      <c r="S42" s="19"/>
    </row>
    <row r="43" spans="3:5" ht="14.25" customHeight="1">
      <c r="C43" s="3"/>
      <c r="D43" s="3"/>
      <c r="E43" s="243"/>
    </row>
    <row r="44" spans="3:19" ht="19.5" thickBot="1">
      <c r="C44" s="22" t="s">
        <v>163</v>
      </c>
      <c r="D44" s="2"/>
      <c r="E44" s="244"/>
      <c r="G44" s="132" t="str">
        <f>G8</f>
        <v>PP1/Cro 1</v>
      </c>
      <c r="S44" s="63" t="s">
        <v>201</v>
      </c>
    </row>
    <row r="45" spans="2:19" ht="52.5" customHeight="1" thickTop="1">
      <c r="B45" s="37"/>
      <c r="C45" s="38" t="s">
        <v>166</v>
      </c>
      <c r="D45" s="28" t="s">
        <v>169</v>
      </c>
      <c r="E45" s="251" t="s">
        <v>167</v>
      </c>
      <c r="F45" s="196" t="s">
        <v>168</v>
      </c>
      <c r="G45" s="207" t="str">
        <f aca="true" t="shared" si="17" ref="G45:R45">G24</f>
        <v>1st 3-m. period Q3 2023</v>
      </c>
      <c r="H45" s="208" t="str">
        <f t="shared" si="17"/>
        <v>2nd 3-m. period Q4 2023</v>
      </c>
      <c r="I45" s="307" t="str">
        <f t="shared" si="17"/>
        <v>3rd 3-m. period Q1 2024</v>
      </c>
      <c r="J45" s="208" t="str">
        <f t="shared" si="17"/>
        <v>4th 3-m. period Q2 2024</v>
      </c>
      <c r="K45" s="207" t="str">
        <f t="shared" si="17"/>
        <v>5th 3.m. period Q3 2024</v>
      </c>
      <c r="L45" s="208" t="str">
        <f t="shared" si="17"/>
        <v>6th 3.m. period Q4 2024</v>
      </c>
      <c r="M45" s="207" t="str">
        <f t="shared" si="17"/>
        <v>7th 3.m. period Q1 2025</v>
      </c>
      <c r="N45" s="208" t="str">
        <f t="shared" si="17"/>
        <v>8th 3.m. period Q2 2025</v>
      </c>
      <c r="O45" s="207" t="str">
        <f t="shared" si="17"/>
        <v>9th 3.m. period Q3 2025</v>
      </c>
      <c r="P45" s="208" t="str">
        <f t="shared" si="17"/>
        <v>10th 3.m. period Q4 2025</v>
      </c>
      <c r="Q45" s="207" t="str">
        <f t="shared" si="17"/>
        <v>11th 3.m. period Q1 2026</v>
      </c>
      <c r="R45" s="208" t="str">
        <f t="shared" si="17"/>
        <v>12th 3.m. period Q2 2026</v>
      </c>
      <c r="S45" s="36" t="s">
        <v>173</v>
      </c>
    </row>
    <row r="46" spans="2:19" ht="12.75">
      <c r="B46" s="41">
        <v>1</v>
      </c>
      <c r="C46" s="21" t="s">
        <v>165</v>
      </c>
      <c r="D46" s="324">
        <v>15000</v>
      </c>
      <c r="E46" s="325">
        <v>4</v>
      </c>
      <c r="F46" s="197">
        <v>0.25</v>
      </c>
      <c r="G46" s="275">
        <f>ROUND(D46*F46/4,2)</f>
        <v>937.5</v>
      </c>
      <c r="H46" s="276">
        <f>ROUND(D46*F46/4,2)</f>
        <v>937.5</v>
      </c>
      <c r="I46" s="287">
        <f>ROUND(D46*F46/4,2)</f>
        <v>937.5</v>
      </c>
      <c r="J46" s="287">
        <f>ROUND(D46*F46/4,2)</f>
        <v>937.5</v>
      </c>
      <c r="K46" s="275">
        <v>0</v>
      </c>
      <c r="L46" s="276">
        <v>0</v>
      </c>
      <c r="M46" s="275">
        <v>0</v>
      </c>
      <c r="N46" s="276">
        <v>0</v>
      </c>
      <c r="O46" s="275">
        <v>0</v>
      </c>
      <c r="P46" s="276">
        <v>0</v>
      </c>
      <c r="Q46" s="275">
        <v>0</v>
      </c>
      <c r="R46" s="276">
        <v>0</v>
      </c>
      <c r="S46" s="277">
        <f>ROUND(SUM(G46:R46),2)</f>
        <v>3750</v>
      </c>
    </row>
    <row r="47" spans="2:19" ht="12.75">
      <c r="B47" s="41">
        <f aca="true" t="shared" si="18" ref="B47:B52">B46+1</f>
        <v>2</v>
      </c>
      <c r="C47" s="21" t="s">
        <v>172</v>
      </c>
      <c r="D47" s="324"/>
      <c r="E47" s="325"/>
      <c r="F47" s="198"/>
      <c r="G47" s="275">
        <f aca="true" t="shared" si="19" ref="G47:G52">ROUND(D47*F47/4,2)</f>
        <v>0</v>
      </c>
      <c r="H47" s="276">
        <f aca="true" t="shared" si="20" ref="H47:H52">ROUND(E47*G47/4,2)</f>
        <v>0</v>
      </c>
      <c r="I47" s="287">
        <f aca="true" t="shared" si="21" ref="I47:I52">ROUND(D47*F47/4,2)</f>
        <v>0</v>
      </c>
      <c r="J47" s="287">
        <f aca="true" t="shared" si="22" ref="J47:J52">ROUND(E47*G47/4,2)</f>
        <v>0</v>
      </c>
      <c r="K47" s="275">
        <v>0</v>
      </c>
      <c r="L47" s="276">
        <v>0</v>
      </c>
      <c r="M47" s="275">
        <v>0</v>
      </c>
      <c r="N47" s="276">
        <v>0</v>
      </c>
      <c r="O47" s="275">
        <v>0</v>
      </c>
      <c r="P47" s="276">
        <v>0</v>
      </c>
      <c r="Q47" s="275">
        <v>0</v>
      </c>
      <c r="R47" s="276">
        <v>0</v>
      </c>
      <c r="S47" s="277">
        <f aca="true" t="shared" si="23" ref="S47:S52">ROUND(SUM(G47:R47),2)</f>
        <v>0</v>
      </c>
    </row>
    <row r="48" spans="2:19" ht="12.75">
      <c r="B48" s="41">
        <f t="shared" si="18"/>
        <v>3</v>
      </c>
      <c r="C48" s="8"/>
      <c r="D48" s="324"/>
      <c r="E48" s="325"/>
      <c r="F48" s="198"/>
      <c r="G48" s="275">
        <f t="shared" si="19"/>
        <v>0</v>
      </c>
      <c r="H48" s="276">
        <f t="shared" si="20"/>
        <v>0</v>
      </c>
      <c r="I48" s="287">
        <f t="shared" si="21"/>
        <v>0</v>
      </c>
      <c r="J48" s="287">
        <f t="shared" si="22"/>
        <v>0</v>
      </c>
      <c r="K48" s="275">
        <v>0</v>
      </c>
      <c r="L48" s="276">
        <v>0</v>
      </c>
      <c r="M48" s="275">
        <v>0</v>
      </c>
      <c r="N48" s="276">
        <v>0</v>
      </c>
      <c r="O48" s="275">
        <v>0</v>
      </c>
      <c r="P48" s="276">
        <v>0</v>
      </c>
      <c r="Q48" s="275">
        <v>0</v>
      </c>
      <c r="R48" s="276">
        <v>0</v>
      </c>
      <c r="S48" s="277">
        <f t="shared" si="23"/>
        <v>0</v>
      </c>
    </row>
    <row r="49" spans="2:19" ht="12.75">
      <c r="B49" s="41">
        <f t="shared" si="18"/>
        <v>4</v>
      </c>
      <c r="C49" s="8"/>
      <c r="D49" s="324"/>
      <c r="E49" s="325"/>
      <c r="F49" s="198"/>
      <c r="G49" s="275">
        <f t="shared" si="19"/>
        <v>0</v>
      </c>
      <c r="H49" s="276">
        <f t="shared" si="20"/>
        <v>0</v>
      </c>
      <c r="I49" s="287">
        <f t="shared" si="21"/>
        <v>0</v>
      </c>
      <c r="J49" s="287">
        <f t="shared" si="22"/>
        <v>0</v>
      </c>
      <c r="K49" s="275">
        <v>0</v>
      </c>
      <c r="L49" s="276">
        <v>0</v>
      </c>
      <c r="M49" s="275">
        <v>0</v>
      </c>
      <c r="N49" s="276">
        <v>0</v>
      </c>
      <c r="O49" s="275">
        <v>0</v>
      </c>
      <c r="P49" s="276">
        <v>0</v>
      </c>
      <c r="Q49" s="275">
        <v>0</v>
      </c>
      <c r="R49" s="276">
        <v>0</v>
      </c>
      <c r="S49" s="277">
        <f t="shared" si="23"/>
        <v>0</v>
      </c>
    </row>
    <row r="50" spans="2:19" ht="12.75">
      <c r="B50" s="41">
        <f t="shared" si="18"/>
        <v>5</v>
      </c>
      <c r="C50" s="8"/>
      <c r="D50" s="324"/>
      <c r="E50" s="325"/>
      <c r="F50" s="198"/>
      <c r="G50" s="275">
        <f t="shared" si="19"/>
        <v>0</v>
      </c>
      <c r="H50" s="276">
        <f t="shared" si="20"/>
        <v>0</v>
      </c>
      <c r="I50" s="287">
        <f t="shared" si="21"/>
        <v>0</v>
      </c>
      <c r="J50" s="287">
        <f t="shared" si="22"/>
        <v>0</v>
      </c>
      <c r="K50" s="275">
        <v>0</v>
      </c>
      <c r="L50" s="276">
        <v>0</v>
      </c>
      <c r="M50" s="275">
        <v>0</v>
      </c>
      <c r="N50" s="276">
        <v>0</v>
      </c>
      <c r="O50" s="275">
        <v>0</v>
      </c>
      <c r="P50" s="276">
        <v>0</v>
      </c>
      <c r="Q50" s="275">
        <v>0</v>
      </c>
      <c r="R50" s="276">
        <v>0</v>
      </c>
      <c r="S50" s="277">
        <f t="shared" si="23"/>
        <v>0</v>
      </c>
    </row>
    <row r="51" spans="2:19" ht="12.75">
      <c r="B51" s="41">
        <f t="shared" si="18"/>
        <v>6</v>
      </c>
      <c r="C51" s="8"/>
      <c r="D51" s="324"/>
      <c r="E51" s="325"/>
      <c r="F51" s="198"/>
      <c r="G51" s="275">
        <f t="shared" si="19"/>
        <v>0</v>
      </c>
      <c r="H51" s="276">
        <f t="shared" si="20"/>
        <v>0</v>
      </c>
      <c r="I51" s="287">
        <f t="shared" si="21"/>
        <v>0</v>
      </c>
      <c r="J51" s="287">
        <f t="shared" si="22"/>
        <v>0</v>
      </c>
      <c r="K51" s="275">
        <v>0</v>
      </c>
      <c r="L51" s="276">
        <v>0</v>
      </c>
      <c r="M51" s="275">
        <v>0</v>
      </c>
      <c r="N51" s="276">
        <v>0</v>
      </c>
      <c r="O51" s="275">
        <v>0</v>
      </c>
      <c r="P51" s="276">
        <v>0</v>
      </c>
      <c r="Q51" s="275">
        <v>0</v>
      </c>
      <c r="R51" s="276">
        <v>0</v>
      </c>
      <c r="S51" s="277">
        <f t="shared" si="23"/>
        <v>0</v>
      </c>
    </row>
    <row r="52" spans="2:19" ht="12.75">
      <c r="B52" s="41">
        <f t="shared" si="18"/>
        <v>7</v>
      </c>
      <c r="C52" s="8"/>
      <c r="D52" s="324"/>
      <c r="E52" s="325"/>
      <c r="F52" s="198"/>
      <c r="G52" s="275">
        <f t="shared" si="19"/>
        <v>0</v>
      </c>
      <c r="H52" s="276">
        <f t="shared" si="20"/>
        <v>0</v>
      </c>
      <c r="I52" s="287">
        <f t="shared" si="21"/>
        <v>0</v>
      </c>
      <c r="J52" s="287">
        <f t="shared" si="22"/>
        <v>0</v>
      </c>
      <c r="K52" s="275">
        <v>0</v>
      </c>
      <c r="L52" s="276">
        <v>0</v>
      </c>
      <c r="M52" s="275">
        <v>0</v>
      </c>
      <c r="N52" s="276">
        <v>0</v>
      </c>
      <c r="O52" s="275">
        <v>0</v>
      </c>
      <c r="P52" s="276">
        <v>0</v>
      </c>
      <c r="Q52" s="275">
        <v>0</v>
      </c>
      <c r="R52" s="276">
        <v>0</v>
      </c>
      <c r="S52" s="277">
        <f t="shared" si="23"/>
        <v>0</v>
      </c>
    </row>
    <row r="53" spans="2:19" ht="13.5" thickBot="1">
      <c r="B53" s="39"/>
      <c r="C53" s="40" t="str">
        <f>S45</f>
        <v>Total depreciation costs</v>
      </c>
      <c r="D53" s="40"/>
      <c r="E53" s="252"/>
      <c r="F53" s="40" t="str">
        <f>'e-Općenito'!B16</f>
        <v>PP1</v>
      </c>
      <c r="G53" s="278">
        <f aca="true" t="shared" si="24" ref="G53:S53">ROUND(SUM(G46:G52),2)</f>
        <v>937.5</v>
      </c>
      <c r="H53" s="279">
        <f t="shared" si="24"/>
        <v>937.5</v>
      </c>
      <c r="I53" s="308">
        <f t="shared" si="24"/>
        <v>937.5</v>
      </c>
      <c r="J53" s="279">
        <f t="shared" si="24"/>
        <v>937.5</v>
      </c>
      <c r="K53" s="278">
        <f t="shared" si="24"/>
        <v>0</v>
      </c>
      <c r="L53" s="279">
        <f t="shared" si="24"/>
        <v>0</v>
      </c>
      <c r="M53" s="278">
        <f t="shared" si="24"/>
        <v>0</v>
      </c>
      <c r="N53" s="279">
        <f t="shared" si="24"/>
        <v>0</v>
      </c>
      <c r="O53" s="278">
        <f t="shared" si="24"/>
        <v>0</v>
      </c>
      <c r="P53" s="279">
        <f t="shared" si="24"/>
        <v>0</v>
      </c>
      <c r="Q53" s="278">
        <f t="shared" si="24"/>
        <v>0</v>
      </c>
      <c r="R53" s="279">
        <f t="shared" si="24"/>
        <v>0</v>
      </c>
      <c r="S53" s="280">
        <f t="shared" si="24"/>
        <v>3750</v>
      </c>
    </row>
    <row r="54" spans="7:19" ht="14.25" thickBot="1" thickTop="1">
      <c r="G54" s="393">
        <f>G53+H53</f>
        <v>1875</v>
      </c>
      <c r="H54" s="394"/>
      <c r="I54" s="393">
        <f>I53+J53</f>
        <v>1875</v>
      </c>
      <c r="J54" s="394"/>
      <c r="K54" s="393">
        <f>K53+L53</f>
        <v>0</v>
      </c>
      <c r="L54" s="394"/>
      <c r="M54" s="393">
        <f>M53+N53</f>
        <v>0</v>
      </c>
      <c r="N54" s="394"/>
      <c r="O54" s="393">
        <f>O53+P53</f>
        <v>0</v>
      </c>
      <c r="P54" s="394"/>
      <c r="Q54" s="393">
        <f>Q53+R53</f>
        <v>0</v>
      </c>
      <c r="R54" s="394"/>
      <c r="S54" s="272">
        <f>SUM(G54:R54)</f>
        <v>3750</v>
      </c>
    </row>
    <row r="55" ht="12.75">
      <c r="C55" s="192" t="s">
        <v>152</v>
      </c>
    </row>
    <row r="56" spans="3:19" ht="12.75">
      <c r="C56" s="392" t="s">
        <v>170</v>
      </c>
      <c r="D56" s="392"/>
      <c r="E56" s="392"/>
      <c r="F56" s="392"/>
      <c r="G56" s="392"/>
      <c r="H56" s="392"/>
      <c r="I56" s="392"/>
      <c r="J56" s="392"/>
      <c r="K56" s="392"/>
      <c r="L56" s="392"/>
      <c r="M56" s="392"/>
      <c r="N56" s="392"/>
      <c r="O56" s="392"/>
      <c r="P56" s="392"/>
      <c r="Q56" s="392"/>
      <c r="R56" s="392"/>
      <c r="S56" s="392"/>
    </row>
    <row r="57" spans="3:19" ht="12.75">
      <c r="C57" s="391" t="s">
        <v>162</v>
      </c>
      <c r="D57" s="391"/>
      <c r="E57" s="391"/>
      <c r="F57" s="391"/>
      <c r="G57" s="391"/>
      <c r="H57" s="391"/>
      <c r="I57" s="391"/>
      <c r="J57" s="391"/>
      <c r="K57" s="391"/>
      <c r="L57" s="391"/>
      <c r="M57" s="391"/>
      <c r="N57" s="391"/>
      <c r="O57" s="391"/>
      <c r="P57" s="391"/>
      <c r="Q57" s="391"/>
      <c r="R57" s="391"/>
      <c r="S57" s="391"/>
    </row>
    <row r="58" spans="3:19" ht="12.75">
      <c r="C58" s="391" t="s">
        <v>171</v>
      </c>
      <c r="D58" s="391"/>
      <c r="E58" s="391"/>
      <c r="F58" s="391"/>
      <c r="G58" s="391"/>
      <c r="H58" s="391"/>
      <c r="I58" s="391"/>
      <c r="J58" s="391"/>
      <c r="K58" s="391"/>
      <c r="L58" s="391"/>
      <c r="M58" s="391"/>
      <c r="N58" s="391"/>
      <c r="O58" s="391"/>
      <c r="P58" s="391"/>
      <c r="Q58" s="391"/>
      <c r="R58" s="391"/>
      <c r="S58" s="391"/>
    </row>
    <row r="60" spans="3:19" ht="19.5" thickBot="1">
      <c r="C60" s="22" t="s">
        <v>164</v>
      </c>
      <c r="D60" s="2"/>
      <c r="E60" s="244"/>
      <c r="G60" s="132" t="str">
        <f>G23</f>
        <v>PP2/Cro 2</v>
      </c>
      <c r="S60" s="63" t="s">
        <v>201</v>
      </c>
    </row>
    <row r="61" spans="2:19" ht="52.5" customHeight="1" thickTop="1">
      <c r="B61" s="37"/>
      <c r="C61" s="38" t="s">
        <v>24</v>
      </c>
      <c r="D61" s="28" t="s">
        <v>169</v>
      </c>
      <c r="E61" s="251" t="str">
        <f>E45</f>
        <v>Lifetime of use</v>
      </c>
      <c r="F61" s="196" t="str">
        <f aca="true" t="shared" si="25" ref="F61:S61">F45</f>
        <v>Depreciation rate % </v>
      </c>
      <c r="G61" s="207" t="str">
        <f t="shared" si="25"/>
        <v>1st 3-m. period Q3 2023</v>
      </c>
      <c r="H61" s="208" t="str">
        <f t="shared" si="25"/>
        <v>2nd 3-m. period Q4 2023</v>
      </c>
      <c r="I61" s="307" t="str">
        <f t="shared" si="25"/>
        <v>3rd 3-m. period Q1 2024</v>
      </c>
      <c r="J61" s="208" t="str">
        <f t="shared" si="25"/>
        <v>4th 3-m. period Q2 2024</v>
      </c>
      <c r="K61" s="207" t="str">
        <f t="shared" si="25"/>
        <v>5th 3.m. period Q3 2024</v>
      </c>
      <c r="L61" s="208" t="str">
        <f t="shared" si="25"/>
        <v>6th 3.m. period Q4 2024</v>
      </c>
      <c r="M61" s="207" t="str">
        <f t="shared" si="25"/>
        <v>7th 3.m. period Q1 2025</v>
      </c>
      <c r="N61" s="208" t="str">
        <f t="shared" si="25"/>
        <v>8th 3.m. period Q2 2025</v>
      </c>
      <c r="O61" s="207" t="str">
        <f t="shared" si="25"/>
        <v>9th 3.m. period Q3 2025</v>
      </c>
      <c r="P61" s="208" t="str">
        <f t="shared" si="25"/>
        <v>10th 3.m. period Q4 2025</v>
      </c>
      <c r="Q61" s="207" t="str">
        <f t="shared" si="25"/>
        <v>11th 3.m. period Q1 2026</v>
      </c>
      <c r="R61" s="208" t="str">
        <f t="shared" si="25"/>
        <v>12th 3.m. period Q2 2026</v>
      </c>
      <c r="S61" s="36" t="str">
        <f t="shared" si="25"/>
        <v>Total depreciation costs</v>
      </c>
    </row>
    <row r="62" spans="2:19" ht="12.75">
      <c r="B62" s="41">
        <v>1</v>
      </c>
      <c r="C62" s="21" t="s">
        <v>104</v>
      </c>
      <c r="D62" s="324">
        <v>12000</v>
      </c>
      <c r="E62" s="325">
        <v>4</v>
      </c>
      <c r="F62" s="197">
        <v>0.25</v>
      </c>
      <c r="G62" s="275">
        <f aca="true" t="shared" si="26" ref="G62:G68">ROUND(D62*F62/4,2)</f>
        <v>750</v>
      </c>
      <c r="H62" s="276">
        <f>ROUND(D62*F62/4,2)</f>
        <v>750</v>
      </c>
      <c r="I62" s="287">
        <f>ROUND(D62*F62/4,2)</f>
        <v>750</v>
      </c>
      <c r="J62" s="287">
        <f>ROUND(D62*F62/4,2)</f>
        <v>750</v>
      </c>
      <c r="K62" s="275">
        <v>0</v>
      </c>
      <c r="L62" s="276">
        <v>0</v>
      </c>
      <c r="M62" s="275">
        <v>0</v>
      </c>
      <c r="N62" s="276">
        <v>0</v>
      </c>
      <c r="O62" s="275">
        <v>0</v>
      </c>
      <c r="P62" s="276">
        <v>0</v>
      </c>
      <c r="Q62" s="275">
        <v>0</v>
      </c>
      <c r="R62" s="276">
        <v>0</v>
      </c>
      <c r="S62" s="277">
        <f>ROUND(SUM(G62:R62),2)</f>
        <v>3000</v>
      </c>
    </row>
    <row r="63" spans="2:19" ht="12.75">
      <c r="B63" s="41">
        <f aca="true" t="shared" si="27" ref="B63:B68">B62+1</f>
        <v>2</v>
      </c>
      <c r="C63" s="168" t="s">
        <v>103</v>
      </c>
      <c r="D63" s="324"/>
      <c r="E63" s="325"/>
      <c r="F63" s="198"/>
      <c r="G63" s="275">
        <f t="shared" si="26"/>
        <v>0</v>
      </c>
      <c r="H63" s="276">
        <f aca="true" t="shared" si="28" ref="H63:H68">ROUND(E63*G63/4,2)</f>
        <v>0</v>
      </c>
      <c r="I63" s="287">
        <f aca="true" t="shared" si="29" ref="I63:I68">ROUND(D63*F63/4,2)</f>
        <v>0</v>
      </c>
      <c r="J63" s="287">
        <f aca="true" t="shared" si="30" ref="J63:J68">ROUND(E63*G63/4,2)</f>
        <v>0</v>
      </c>
      <c r="K63" s="275">
        <v>0</v>
      </c>
      <c r="L63" s="276">
        <v>0</v>
      </c>
      <c r="M63" s="275">
        <v>0</v>
      </c>
      <c r="N63" s="276">
        <v>0</v>
      </c>
      <c r="O63" s="275">
        <v>0</v>
      </c>
      <c r="P63" s="276">
        <v>0</v>
      </c>
      <c r="Q63" s="275">
        <v>0</v>
      </c>
      <c r="R63" s="276">
        <v>0</v>
      </c>
      <c r="S63" s="277">
        <f aca="true" t="shared" si="31" ref="S63:S68">ROUND(SUM(G63:R63),2)</f>
        <v>0</v>
      </c>
    </row>
    <row r="64" spans="2:19" ht="12.75">
      <c r="B64" s="41">
        <f t="shared" si="27"/>
        <v>3</v>
      </c>
      <c r="C64" s="8"/>
      <c r="D64" s="324"/>
      <c r="E64" s="325"/>
      <c r="F64" s="198"/>
      <c r="G64" s="275">
        <f t="shared" si="26"/>
        <v>0</v>
      </c>
      <c r="H64" s="276">
        <f t="shared" si="28"/>
        <v>0</v>
      </c>
      <c r="I64" s="287">
        <f t="shared" si="29"/>
        <v>0</v>
      </c>
      <c r="J64" s="287">
        <f t="shared" si="30"/>
        <v>0</v>
      </c>
      <c r="K64" s="275">
        <v>0</v>
      </c>
      <c r="L64" s="276">
        <v>0</v>
      </c>
      <c r="M64" s="275">
        <v>0</v>
      </c>
      <c r="N64" s="276">
        <v>0</v>
      </c>
      <c r="O64" s="275">
        <v>0</v>
      </c>
      <c r="P64" s="276">
        <v>0</v>
      </c>
      <c r="Q64" s="275">
        <v>0</v>
      </c>
      <c r="R64" s="276">
        <v>0</v>
      </c>
      <c r="S64" s="277">
        <f t="shared" si="31"/>
        <v>0</v>
      </c>
    </row>
    <row r="65" spans="2:19" ht="12.75">
      <c r="B65" s="41">
        <f t="shared" si="27"/>
        <v>4</v>
      </c>
      <c r="C65" s="8"/>
      <c r="D65" s="324"/>
      <c r="E65" s="325"/>
      <c r="F65" s="198"/>
      <c r="G65" s="275">
        <f t="shared" si="26"/>
        <v>0</v>
      </c>
      <c r="H65" s="276">
        <f t="shared" si="28"/>
        <v>0</v>
      </c>
      <c r="I65" s="287">
        <f t="shared" si="29"/>
        <v>0</v>
      </c>
      <c r="J65" s="287">
        <f t="shared" si="30"/>
        <v>0</v>
      </c>
      <c r="K65" s="275">
        <v>0</v>
      </c>
      <c r="L65" s="276">
        <v>0</v>
      </c>
      <c r="M65" s="275">
        <v>0</v>
      </c>
      <c r="N65" s="276">
        <v>0</v>
      </c>
      <c r="O65" s="275">
        <v>0</v>
      </c>
      <c r="P65" s="276">
        <v>0</v>
      </c>
      <c r="Q65" s="275">
        <v>0</v>
      </c>
      <c r="R65" s="276">
        <v>0</v>
      </c>
      <c r="S65" s="277">
        <f t="shared" si="31"/>
        <v>0</v>
      </c>
    </row>
    <row r="66" spans="2:19" ht="12.75">
      <c r="B66" s="41">
        <f t="shared" si="27"/>
        <v>5</v>
      </c>
      <c r="C66" s="8"/>
      <c r="D66" s="324"/>
      <c r="E66" s="325"/>
      <c r="F66" s="198"/>
      <c r="G66" s="275">
        <f t="shared" si="26"/>
        <v>0</v>
      </c>
      <c r="H66" s="276">
        <f t="shared" si="28"/>
        <v>0</v>
      </c>
      <c r="I66" s="287">
        <f t="shared" si="29"/>
        <v>0</v>
      </c>
      <c r="J66" s="287">
        <f t="shared" si="30"/>
        <v>0</v>
      </c>
      <c r="K66" s="275">
        <v>0</v>
      </c>
      <c r="L66" s="276">
        <v>0</v>
      </c>
      <c r="M66" s="275">
        <v>0</v>
      </c>
      <c r="N66" s="276">
        <v>0</v>
      </c>
      <c r="O66" s="275">
        <v>0</v>
      </c>
      <c r="P66" s="276">
        <v>0</v>
      </c>
      <c r="Q66" s="275">
        <v>0</v>
      </c>
      <c r="R66" s="276">
        <v>0</v>
      </c>
      <c r="S66" s="277">
        <f t="shared" si="31"/>
        <v>0</v>
      </c>
    </row>
    <row r="67" spans="2:19" ht="12.75">
      <c r="B67" s="41">
        <f t="shared" si="27"/>
        <v>6</v>
      </c>
      <c r="C67" s="8"/>
      <c r="D67" s="324"/>
      <c r="E67" s="325"/>
      <c r="F67" s="198"/>
      <c r="G67" s="275">
        <f t="shared" si="26"/>
        <v>0</v>
      </c>
      <c r="H67" s="276">
        <f t="shared" si="28"/>
        <v>0</v>
      </c>
      <c r="I67" s="287">
        <f t="shared" si="29"/>
        <v>0</v>
      </c>
      <c r="J67" s="287">
        <f t="shared" si="30"/>
        <v>0</v>
      </c>
      <c r="K67" s="275">
        <v>0</v>
      </c>
      <c r="L67" s="276">
        <v>0</v>
      </c>
      <c r="M67" s="275">
        <v>0</v>
      </c>
      <c r="N67" s="276">
        <v>0</v>
      </c>
      <c r="O67" s="275">
        <v>0</v>
      </c>
      <c r="P67" s="276">
        <v>0</v>
      </c>
      <c r="Q67" s="275">
        <v>0</v>
      </c>
      <c r="R67" s="276">
        <v>0</v>
      </c>
      <c r="S67" s="277">
        <f t="shared" si="31"/>
        <v>0</v>
      </c>
    </row>
    <row r="68" spans="2:19" ht="12.75">
      <c r="B68" s="41">
        <f t="shared" si="27"/>
        <v>7</v>
      </c>
      <c r="C68" s="8"/>
      <c r="D68" s="324"/>
      <c r="E68" s="325"/>
      <c r="F68" s="198"/>
      <c r="G68" s="275">
        <f t="shared" si="26"/>
        <v>0</v>
      </c>
      <c r="H68" s="276">
        <f t="shared" si="28"/>
        <v>0</v>
      </c>
      <c r="I68" s="287">
        <f t="shared" si="29"/>
        <v>0</v>
      </c>
      <c r="J68" s="287">
        <f t="shared" si="30"/>
        <v>0</v>
      </c>
      <c r="K68" s="275">
        <v>0</v>
      </c>
      <c r="L68" s="276">
        <v>0</v>
      </c>
      <c r="M68" s="275">
        <v>0</v>
      </c>
      <c r="N68" s="276">
        <v>0</v>
      </c>
      <c r="O68" s="275">
        <v>0</v>
      </c>
      <c r="P68" s="276">
        <v>0</v>
      </c>
      <c r="Q68" s="275">
        <v>0</v>
      </c>
      <c r="R68" s="276">
        <v>0</v>
      </c>
      <c r="S68" s="277">
        <f t="shared" si="31"/>
        <v>0</v>
      </c>
    </row>
    <row r="69" spans="2:19" ht="13.5" thickBot="1">
      <c r="B69" s="39"/>
      <c r="C69" s="40" t="str">
        <f>S61</f>
        <v>Total depreciation costs</v>
      </c>
      <c r="D69" s="40"/>
      <c r="E69" s="252"/>
      <c r="F69" s="40" t="str">
        <f>'e-Općenito'!B17</f>
        <v>PP2</v>
      </c>
      <c r="G69" s="278">
        <f aca="true" t="shared" si="32" ref="G69:S69">ROUND(SUM(G62:G68),2)</f>
        <v>750</v>
      </c>
      <c r="H69" s="279">
        <f t="shared" si="32"/>
        <v>750</v>
      </c>
      <c r="I69" s="308">
        <f t="shared" si="32"/>
        <v>750</v>
      </c>
      <c r="J69" s="279">
        <f t="shared" si="32"/>
        <v>750</v>
      </c>
      <c r="K69" s="278">
        <f t="shared" si="32"/>
        <v>0</v>
      </c>
      <c r="L69" s="279">
        <f t="shared" si="32"/>
        <v>0</v>
      </c>
      <c r="M69" s="278">
        <f t="shared" si="32"/>
        <v>0</v>
      </c>
      <c r="N69" s="279">
        <f t="shared" si="32"/>
        <v>0</v>
      </c>
      <c r="O69" s="278">
        <f t="shared" si="32"/>
        <v>0</v>
      </c>
      <c r="P69" s="279">
        <f t="shared" si="32"/>
        <v>0</v>
      </c>
      <c r="Q69" s="278">
        <f t="shared" si="32"/>
        <v>0</v>
      </c>
      <c r="R69" s="279">
        <f t="shared" si="32"/>
        <v>0</v>
      </c>
      <c r="S69" s="280">
        <f t="shared" si="32"/>
        <v>3000</v>
      </c>
    </row>
    <row r="70" spans="7:19" ht="14.25" thickBot="1" thickTop="1">
      <c r="G70" s="393">
        <f>G69+H69</f>
        <v>1500</v>
      </c>
      <c r="H70" s="394"/>
      <c r="I70" s="393">
        <f>I69+J69</f>
        <v>1500</v>
      </c>
      <c r="J70" s="394"/>
      <c r="K70" s="393">
        <f>K69+L69</f>
        <v>0</v>
      </c>
      <c r="L70" s="394"/>
      <c r="M70" s="393">
        <f>M69+N69</f>
        <v>0</v>
      </c>
      <c r="N70" s="394"/>
      <c r="O70" s="393">
        <f>O69+P69</f>
        <v>0</v>
      </c>
      <c r="P70" s="394"/>
      <c r="Q70" s="393">
        <f>Q69+R69</f>
        <v>0</v>
      </c>
      <c r="R70" s="394"/>
      <c r="S70" s="272">
        <f>SUM(G70:R70)</f>
        <v>3000</v>
      </c>
    </row>
    <row r="71" spans="3:5" ht="12.75">
      <c r="C71" s="165" t="s">
        <v>152</v>
      </c>
      <c r="D71" s="3"/>
      <c r="E71" s="243"/>
    </row>
    <row r="72" spans="3:19" ht="12.75">
      <c r="C72" s="392" t="s">
        <v>170</v>
      </c>
      <c r="D72" s="392"/>
      <c r="E72" s="392"/>
      <c r="F72" s="392"/>
      <c r="G72" s="392"/>
      <c r="H72" s="392"/>
      <c r="I72" s="392"/>
      <c r="J72" s="392"/>
      <c r="K72" s="392"/>
      <c r="L72" s="392"/>
      <c r="M72" s="392"/>
      <c r="N72" s="392"/>
      <c r="O72" s="392"/>
      <c r="P72" s="392"/>
      <c r="Q72" s="392"/>
      <c r="R72" s="392"/>
      <c r="S72" s="392"/>
    </row>
    <row r="73" spans="3:19" ht="12.75">
      <c r="C73" s="391" t="s">
        <v>162</v>
      </c>
      <c r="D73" s="391"/>
      <c r="E73" s="391"/>
      <c r="F73" s="391"/>
      <c r="G73" s="391"/>
      <c r="H73" s="391"/>
      <c r="I73" s="391"/>
      <c r="J73" s="391"/>
      <c r="K73" s="391"/>
      <c r="L73" s="391"/>
      <c r="M73" s="391"/>
      <c r="N73" s="391"/>
      <c r="O73" s="391"/>
      <c r="P73" s="391"/>
      <c r="Q73" s="391"/>
      <c r="R73" s="391"/>
      <c r="S73" s="391"/>
    </row>
    <row r="74" spans="3:19" ht="12.75">
      <c r="C74" s="391" t="s">
        <v>171</v>
      </c>
      <c r="D74" s="391"/>
      <c r="E74" s="391"/>
      <c r="F74" s="391"/>
      <c r="G74" s="391"/>
      <c r="H74" s="391"/>
      <c r="I74" s="391"/>
      <c r="J74" s="391"/>
      <c r="K74" s="391"/>
      <c r="L74" s="391"/>
      <c r="M74" s="391"/>
      <c r="N74" s="391"/>
      <c r="O74" s="391"/>
      <c r="P74" s="391"/>
      <c r="Q74" s="391"/>
      <c r="R74" s="391"/>
      <c r="S74" s="391"/>
    </row>
    <row r="76" spans="3:19" ht="12.75">
      <c r="C76" s="165" t="s">
        <v>152</v>
      </c>
      <c r="D76" s="6"/>
      <c r="E76" s="248"/>
      <c r="F76" s="5"/>
      <c r="G76" s="20"/>
      <c r="H76" s="20"/>
      <c r="I76" s="7"/>
      <c r="J76" s="7"/>
      <c r="K76" s="7"/>
      <c r="L76" s="7"/>
      <c r="M76" s="7"/>
      <c r="N76" s="7"/>
      <c r="O76" s="7"/>
      <c r="P76" s="7"/>
      <c r="Q76" s="7"/>
      <c r="R76" s="7"/>
      <c r="S76" s="7"/>
    </row>
    <row r="77" spans="3:19" ht="12.75" customHeight="1">
      <c r="C77" s="395" t="s">
        <v>194</v>
      </c>
      <c r="D77" s="395"/>
      <c r="E77" s="395"/>
      <c r="F77" s="395"/>
      <c r="G77" s="395"/>
      <c r="H77" s="395"/>
      <c r="I77" s="395"/>
      <c r="J77" s="395"/>
      <c r="K77" s="395"/>
      <c r="L77" s="395"/>
      <c r="M77" s="395"/>
      <c r="N77" s="395"/>
      <c r="O77" s="395"/>
      <c r="P77" s="395"/>
      <c r="Q77" s="395"/>
      <c r="R77" s="395"/>
      <c r="S77" s="395"/>
    </row>
    <row r="78" spans="3:19" ht="12.75">
      <c r="C78" s="189"/>
      <c r="D78" s="189"/>
      <c r="E78" s="253"/>
      <c r="F78" s="189"/>
      <c r="G78" s="189"/>
      <c r="H78" s="189"/>
      <c r="I78" s="189"/>
      <c r="J78" s="189"/>
      <c r="K78" s="189"/>
      <c r="L78" s="189"/>
      <c r="M78" s="189"/>
      <c r="N78" s="189"/>
      <c r="O78" s="189"/>
      <c r="P78" s="189"/>
      <c r="Q78" s="189"/>
      <c r="R78" s="189"/>
      <c r="S78" s="189"/>
    </row>
  </sheetData>
  <sheetProtection/>
  <mergeCells count="37">
    <mergeCell ref="C56:S56"/>
    <mergeCell ref="C57:S57"/>
    <mergeCell ref="G54:H54"/>
    <mergeCell ref="I54:J54"/>
    <mergeCell ref="K54:L54"/>
    <mergeCell ref="M54:N54"/>
    <mergeCell ref="O54:P54"/>
    <mergeCell ref="Q54:R54"/>
    <mergeCell ref="M18:N18"/>
    <mergeCell ref="O18:P18"/>
    <mergeCell ref="Q18:R18"/>
    <mergeCell ref="G33:H33"/>
    <mergeCell ref="I33:J33"/>
    <mergeCell ref="K33:L33"/>
    <mergeCell ref="M33:N33"/>
    <mergeCell ref="O33:P33"/>
    <mergeCell ref="Q33:R33"/>
    <mergeCell ref="C77:S77"/>
    <mergeCell ref="C1:J1"/>
    <mergeCell ref="C20:S21"/>
    <mergeCell ref="C35:S36"/>
    <mergeCell ref="C39:S40"/>
    <mergeCell ref="C2:J2"/>
    <mergeCell ref="C3:J3"/>
    <mergeCell ref="G18:H18"/>
    <mergeCell ref="I18:J18"/>
    <mergeCell ref="K18:L18"/>
    <mergeCell ref="C58:S58"/>
    <mergeCell ref="C72:S72"/>
    <mergeCell ref="C73:S73"/>
    <mergeCell ref="C74:S74"/>
    <mergeCell ref="G70:H70"/>
    <mergeCell ref="I70:J70"/>
    <mergeCell ref="K70:L70"/>
    <mergeCell ref="M70:N70"/>
    <mergeCell ref="O70:P70"/>
    <mergeCell ref="Q70:R70"/>
  </mergeCells>
  <conditionalFormatting sqref="F16">
    <cfRule type="expression" priority="2" dxfId="0" stopIfTrue="1">
      <formula>$F$16="Wrong"</formula>
    </cfRule>
  </conditionalFormatting>
  <conditionalFormatting sqref="F31">
    <cfRule type="expression" priority="1" dxfId="0" stopIfTrue="1">
      <formula>$F$31="Wrong"</formula>
    </cfRule>
  </conditionalFormatting>
  <printOptions/>
  <pageMargins left="0.3937007874015748" right="0.2755905511811024" top="0.7086614173228347" bottom="0.6299212598425197" header="0.2755905511811024" footer="0.2755905511811024"/>
  <pageSetup horizontalDpi="600" verticalDpi="600" orientation="landscape" paperSize="9" scale="85" r:id="rId1"/>
  <headerFooter alignWithMargins="0">
    <oddHeader>&amp;L&amp;G&amp;C&amp;A&amp;R&amp;F</oddHeader>
    <oddFooter>&amp;L&amp;B Confidential&amp;B&amp;C&amp;D&amp;RPage &amp;P</oddFooter>
  </headerFooter>
  <rowBreaks count="1" manualBreakCount="1">
    <brk id="69" max="255" man="1"/>
  </rowBreaks>
</worksheet>
</file>

<file path=xl/worksheets/sheet4.xml><?xml version="1.0" encoding="utf-8"?>
<worksheet xmlns="http://schemas.openxmlformats.org/spreadsheetml/2006/main" xmlns:r="http://schemas.openxmlformats.org/officeDocument/2006/relationships">
  <dimension ref="A1:Z64"/>
  <sheetViews>
    <sheetView zoomScale="80" zoomScaleNormal="80" workbookViewId="0" topLeftCell="A1">
      <selection activeCell="A1" sqref="A1"/>
    </sheetView>
  </sheetViews>
  <sheetFormatPr defaultColWidth="9.140625" defaultRowHeight="12.75"/>
  <cols>
    <col min="1" max="1" width="4.140625" style="0" customWidth="1"/>
    <col min="2" max="2" width="33.8515625" style="0" customWidth="1"/>
    <col min="3" max="3" width="23.00390625" style="0" customWidth="1"/>
    <col min="4" max="4" width="13.7109375" style="0" customWidth="1"/>
    <col min="5" max="5" width="12.57421875" style="0" customWidth="1"/>
    <col min="6" max="6" width="12.7109375" style="0" customWidth="1"/>
    <col min="7" max="7" width="13.8515625" style="0" customWidth="1"/>
    <col min="8" max="8" width="13.421875" style="0" customWidth="1"/>
    <col min="9" max="15" width="13.7109375" style="0" customWidth="1"/>
    <col min="16" max="16" width="15.140625" style="0" customWidth="1"/>
    <col min="18" max="18" width="65.421875" style="0" customWidth="1"/>
  </cols>
  <sheetData>
    <row r="1" spans="2:4" ht="13.5" thickBot="1">
      <c r="B1" s="10"/>
      <c r="D1" s="24"/>
    </row>
    <row r="2" spans="2:15" ht="26.25" thickBot="1">
      <c r="B2" s="10"/>
      <c r="D2" s="201" t="str">
        <f>'e-Projektni plan'!C6</f>
        <v>1st 3-m. period</v>
      </c>
      <c r="E2" s="202" t="str">
        <f>'e-Projektni plan'!D6</f>
        <v>2nd 3-m. period</v>
      </c>
      <c r="F2" s="201" t="str">
        <f>'e-Projektni plan'!E6</f>
        <v>3rd 3-m. period</v>
      </c>
      <c r="G2" s="202" t="str">
        <f>'e-Projektni plan'!F6</f>
        <v>4th 3-m. period</v>
      </c>
      <c r="H2" s="201" t="str">
        <f>'e-Projektni plan'!G6</f>
        <v>5th 3.m. period</v>
      </c>
      <c r="I2" s="202" t="str">
        <f>'e-Projektni plan'!H6</f>
        <v>6th 3.m. period</v>
      </c>
      <c r="J2" s="201" t="str">
        <f>'e-Projektni plan'!I6</f>
        <v>7th 3.m. period</v>
      </c>
      <c r="K2" s="202" t="str">
        <f>'e-Projektni plan'!J6</f>
        <v>8th 3.m. period</v>
      </c>
      <c r="L2" s="201" t="str">
        <f>'e-Projektni plan'!K6</f>
        <v>9th 3.m. period</v>
      </c>
      <c r="M2" s="202" t="str">
        <f>'e-Projektni plan'!L6</f>
        <v>10th 3.m. period</v>
      </c>
      <c r="N2" s="201" t="str">
        <f>'e-Projektni plan'!M6</f>
        <v>11th 3.m. period</v>
      </c>
      <c r="O2" s="202" t="str">
        <f>'e-Projektni plan'!N6</f>
        <v>12th 3.m. period</v>
      </c>
    </row>
    <row r="3" spans="2:15" ht="14.25" thickBot="1" thickTop="1">
      <c r="B3" s="10"/>
      <c r="D3" s="203" t="str">
        <f>'e-Projektni plan'!C7</f>
        <v>Q3</v>
      </c>
      <c r="E3" s="204" t="str">
        <f>'e-Projektni plan'!D7</f>
        <v>Q4</v>
      </c>
      <c r="F3" s="203" t="str">
        <f>'e-Projektni plan'!E7</f>
        <v>Q1</v>
      </c>
      <c r="G3" s="204" t="str">
        <f>'e-Projektni plan'!F7</f>
        <v>Q2</v>
      </c>
      <c r="H3" s="203" t="str">
        <f>'e-Projektni plan'!G7</f>
        <v>Q3</v>
      </c>
      <c r="I3" s="204" t="str">
        <f>'e-Projektni plan'!H7</f>
        <v>Q4</v>
      </c>
      <c r="J3" s="203" t="str">
        <f>'e-Projektni plan'!I7</f>
        <v>Q1</v>
      </c>
      <c r="K3" s="204" t="str">
        <f>'e-Projektni plan'!J7</f>
        <v>Q2</v>
      </c>
      <c r="L3" s="203" t="str">
        <f>'e-Projektni plan'!K7</f>
        <v>Q3</v>
      </c>
      <c r="M3" s="204" t="str">
        <f>'e-Projektni plan'!L7</f>
        <v>Q4</v>
      </c>
      <c r="N3" s="203" t="str">
        <f>'e-Projektni plan'!M7</f>
        <v>Q1</v>
      </c>
      <c r="O3" s="204" t="str">
        <f>'e-Projektni plan'!N7</f>
        <v>Q2</v>
      </c>
    </row>
    <row r="4" spans="2:15" ht="14.25" thickBot="1" thickTop="1">
      <c r="B4" s="10"/>
      <c r="D4" s="205">
        <f>'e-Projektni plan'!C8</f>
        <v>2023</v>
      </c>
      <c r="E4" s="206">
        <f>'e-Projektni plan'!D8</f>
        <v>2023</v>
      </c>
      <c r="F4" s="205">
        <f>'e-Projektni plan'!E8</f>
        <v>2024</v>
      </c>
      <c r="G4" s="206">
        <f>'e-Projektni plan'!F8</f>
        <v>2024</v>
      </c>
      <c r="H4" s="205">
        <f>'e-Projektni plan'!G8</f>
        <v>2024</v>
      </c>
      <c r="I4" s="206">
        <f>'e-Projektni plan'!H8</f>
        <v>2024</v>
      </c>
      <c r="J4" s="205">
        <f>'e-Projektni plan'!I8</f>
        <v>2025</v>
      </c>
      <c r="K4" s="206">
        <f>'e-Projektni plan'!J8</f>
        <v>2025</v>
      </c>
      <c r="L4" s="205">
        <f>'e-Projektni plan'!K8</f>
        <v>2025</v>
      </c>
      <c r="M4" s="206">
        <f>'e-Projektni plan'!L8</f>
        <v>2025</v>
      </c>
      <c r="N4" s="205">
        <f>'e-Projektni plan'!M8</f>
        <v>2026</v>
      </c>
      <c r="O4" s="206">
        <f>'e-Projektni plan'!N8</f>
        <v>2026</v>
      </c>
    </row>
    <row r="5" spans="2:4" ht="12.75">
      <c r="B5" s="10"/>
      <c r="D5" s="24"/>
    </row>
    <row r="6" ht="12.75">
      <c r="B6" s="3"/>
    </row>
    <row r="7" spans="2:16" ht="19.5" thickBot="1">
      <c r="B7" s="22" t="s">
        <v>37</v>
      </c>
      <c r="D7" s="132" t="str">
        <f>'e-Plaće i amortizacija'!G8</f>
        <v>PP1/Cro 1</v>
      </c>
      <c r="P7" s="63" t="s">
        <v>201</v>
      </c>
    </row>
    <row r="8" spans="1:16" ht="54" customHeight="1" thickTop="1">
      <c r="A8" s="72"/>
      <c r="B8" s="73" t="str">
        <f>'e-Plaće i amortizacija'!C45</f>
        <v>Assets</v>
      </c>
      <c r="C8" s="73" t="str">
        <f>'e-Plaće i amortizacija'!F45</f>
        <v>Depreciation rate % </v>
      </c>
      <c r="D8" s="199" t="str">
        <f>D2&amp;" "&amp;D3&amp;" "&amp;D4</f>
        <v>1st 3-m. period Q3 2023</v>
      </c>
      <c r="E8" s="200" t="str">
        <f aca="true" t="shared" si="0" ref="E8:O8">E2&amp;" "&amp;E3&amp;" "&amp;E4</f>
        <v>2nd 3-m. period Q4 2023</v>
      </c>
      <c r="F8" s="199" t="str">
        <f t="shared" si="0"/>
        <v>3rd 3-m. period Q1 2024</v>
      </c>
      <c r="G8" s="200" t="str">
        <f t="shared" si="0"/>
        <v>4th 3-m. period Q2 2024</v>
      </c>
      <c r="H8" s="199" t="str">
        <f t="shared" si="0"/>
        <v>5th 3.m. period Q3 2024</v>
      </c>
      <c r="I8" s="200" t="str">
        <f t="shared" si="0"/>
        <v>6th 3.m. period Q4 2024</v>
      </c>
      <c r="J8" s="199" t="str">
        <f t="shared" si="0"/>
        <v>7th 3.m. period Q1 2025</v>
      </c>
      <c r="K8" s="200" t="str">
        <f t="shared" si="0"/>
        <v>8th 3.m. period Q2 2025</v>
      </c>
      <c r="L8" s="199" t="str">
        <f t="shared" si="0"/>
        <v>9th 3.m. period Q3 2025</v>
      </c>
      <c r="M8" s="200" t="str">
        <f t="shared" si="0"/>
        <v>10th 3.m. period Q4 2025</v>
      </c>
      <c r="N8" s="199" t="str">
        <f t="shared" si="0"/>
        <v>11th 3.m. period Q1 2026</v>
      </c>
      <c r="O8" s="200" t="str">
        <f t="shared" si="0"/>
        <v>12th 3.m. period Q2 2026</v>
      </c>
      <c r="P8" s="46" t="s">
        <v>27</v>
      </c>
    </row>
    <row r="9" spans="1:26" ht="12.75">
      <c r="A9" s="74">
        <v>1</v>
      </c>
      <c r="B9" s="21" t="s">
        <v>199</v>
      </c>
      <c r="C9" s="8"/>
      <c r="D9" s="281">
        <v>0</v>
      </c>
      <c r="E9" s="282">
        <v>0</v>
      </c>
      <c r="F9" s="281">
        <v>0</v>
      </c>
      <c r="G9" s="288">
        <v>1060</v>
      </c>
      <c r="H9" s="281">
        <v>0</v>
      </c>
      <c r="I9" s="282">
        <v>0</v>
      </c>
      <c r="J9" s="281">
        <v>0</v>
      </c>
      <c r="K9" s="282">
        <v>0</v>
      </c>
      <c r="L9" s="281">
        <v>0</v>
      </c>
      <c r="M9" s="282">
        <v>0</v>
      </c>
      <c r="N9" s="281">
        <v>0</v>
      </c>
      <c r="O9" s="282">
        <v>0</v>
      </c>
      <c r="P9" s="277">
        <f>SUM(D9:O9)</f>
        <v>1060</v>
      </c>
      <c r="R9" s="403" t="s">
        <v>217</v>
      </c>
      <c r="S9" s="171"/>
      <c r="T9" s="171"/>
      <c r="U9" s="171"/>
      <c r="V9" s="171"/>
      <c r="W9" s="171"/>
      <c r="X9" s="171"/>
      <c r="Y9" s="172"/>
      <c r="Z9" s="5"/>
    </row>
    <row r="10" spans="1:18" ht="12.75">
      <c r="A10" s="74">
        <f aca="true" t="shared" si="1" ref="A10:A15">A9+1</f>
        <v>2</v>
      </c>
      <c r="B10" s="21" t="s">
        <v>26</v>
      </c>
      <c r="C10" s="21"/>
      <c r="D10" s="281">
        <v>650</v>
      </c>
      <c r="E10" s="282">
        <v>1300</v>
      </c>
      <c r="F10" s="281">
        <v>1060</v>
      </c>
      <c r="G10" s="282">
        <v>1300</v>
      </c>
      <c r="H10" s="281">
        <v>0</v>
      </c>
      <c r="I10" s="282">
        <v>0</v>
      </c>
      <c r="J10" s="281">
        <v>0</v>
      </c>
      <c r="K10" s="282">
        <v>0</v>
      </c>
      <c r="L10" s="281">
        <v>0</v>
      </c>
      <c r="M10" s="282">
        <v>0</v>
      </c>
      <c r="N10" s="281">
        <v>0</v>
      </c>
      <c r="O10" s="282">
        <v>0</v>
      </c>
      <c r="P10" s="277">
        <f aca="true" t="shared" si="2" ref="P10:P15">SUM(D10:O10)</f>
        <v>4310</v>
      </c>
      <c r="R10" s="403"/>
    </row>
    <row r="11" spans="1:18" ht="12.75">
      <c r="A11" s="74">
        <f t="shared" si="1"/>
        <v>3</v>
      </c>
      <c r="B11" s="21"/>
      <c r="C11" s="8"/>
      <c r="D11" s="281">
        <v>0</v>
      </c>
      <c r="E11" s="282">
        <v>0</v>
      </c>
      <c r="F11" s="281">
        <v>0</v>
      </c>
      <c r="G11" s="282">
        <v>0</v>
      </c>
      <c r="H11" s="281">
        <v>0</v>
      </c>
      <c r="I11" s="282">
        <v>0</v>
      </c>
      <c r="J11" s="281">
        <v>0</v>
      </c>
      <c r="K11" s="282">
        <v>0</v>
      </c>
      <c r="L11" s="281">
        <v>0</v>
      </c>
      <c r="M11" s="282">
        <v>0</v>
      </c>
      <c r="N11" s="281">
        <v>0</v>
      </c>
      <c r="O11" s="282">
        <v>0</v>
      </c>
      <c r="P11" s="277">
        <f t="shared" si="2"/>
        <v>0</v>
      </c>
      <c r="R11" s="403"/>
    </row>
    <row r="12" spans="1:18" ht="12.75">
      <c r="A12" s="74">
        <f t="shared" si="1"/>
        <v>4</v>
      </c>
      <c r="B12" s="8"/>
      <c r="C12" s="8"/>
      <c r="D12" s="281">
        <v>0</v>
      </c>
      <c r="E12" s="282">
        <v>0</v>
      </c>
      <c r="F12" s="281">
        <v>0</v>
      </c>
      <c r="G12" s="282">
        <v>0</v>
      </c>
      <c r="H12" s="281">
        <v>0</v>
      </c>
      <c r="I12" s="282">
        <v>0</v>
      </c>
      <c r="J12" s="281">
        <v>0</v>
      </c>
      <c r="K12" s="282">
        <v>0</v>
      </c>
      <c r="L12" s="281">
        <v>0</v>
      </c>
      <c r="M12" s="282">
        <v>0</v>
      </c>
      <c r="N12" s="281">
        <v>0</v>
      </c>
      <c r="O12" s="282">
        <v>0</v>
      </c>
      <c r="P12" s="277">
        <f t="shared" si="2"/>
        <v>0</v>
      </c>
      <c r="R12" s="403"/>
    </row>
    <row r="13" spans="1:18" ht="12.75">
      <c r="A13" s="74">
        <f t="shared" si="1"/>
        <v>5</v>
      </c>
      <c r="B13" s="8"/>
      <c r="C13" s="8"/>
      <c r="D13" s="281">
        <v>0</v>
      </c>
      <c r="E13" s="282">
        <v>0</v>
      </c>
      <c r="F13" s="281">
        <v>0</v>
      </c>
      <c r="G13" s="282">
        <v>0</v>
      </c>
      <c r="H13" s="281">
        <v>0</v>
      </c>
      <c r="I13" s="282">
        <v>0</v>
      </c>
      <c r="J13" s="281">
        <v>0</v>
      </c>
      <c r="K13" s="282">
        <v>0</v>
      </c>
      <c r="L13" s="281">
        <v>0</v>
      </c>
      <c r="M13" s="282">
        <v>0</v>
      </c>
      <c r="N13" s="281">
        <v>0</v>
      </c>
      <c r="O13" s="282">
        <v>0</v>
      </c>
      <c r="P13" s="277">
        <f t="shared" si="2"/>
        <v>0</v>
      </c>
      <c r="R13" s="403"/>
    </row>
    <row r="14" spans="1:18" ht="12.75">
      <c r="A14" s="74">
        <f t="shared" si="1"/>
        <v>6</v>
      </c>
      <c r="B14" s="8"/>
      <c r="C14" s="8"/>
      <c r="D14" s="281">
        <v>0</v>
      </c>
      <c r="E14" s="282">
        <v>0</v>
      </c>
      <c r="F14" s="281">
        <v>0</v>
      </c>
      <c r="G14" s="282">
        <v>0</v>
      </c>
      <c r="H14" s="281">
        <v>0</v>
      </c>
      <c r="I14" s="282">
        <v>0</v>
      </c>
      <c r="J14" s="281">
        <v>0</v>
      </c>
      <c r="K14" s="282">
        <v>0</v>
      </c>
      <c r="L14" s="281">
        <v>0</v>
      </c>
      <c r="M14" s="282">
        <v>0</v>
      </c>
      <c r="N14" s="281">
        <v>0</v>
      </c>
      <c r="O14" s="282">
        <v>0</v>
      </c>
      <c r="P14" s="277">
        <f t="shared" si="2"/>
        <v>0</v>
      </c>
      <c r="R14" s="403"/>
    </row>
    <row r="15" spans="1:16" ht="12.75">
      <c r="A15" s="74">
        <f t="shared" si="1"/>
        <v>7</v>
      </c>
      <c r="B15" s="8"/>
      <c r="C15" s="8"/>
      <c r="D15" s="281">
        <v>0</v>
      </c>
      <c r="E15" s="282">
        <v>0</v>
      </c>
      <c r="F15" s="281">
        <v>0</v>
      </c>
      <c r="G15" s="282">
        <v>0</v>
      </c>
      <c r="H15" s="281">
        <v>0</v>
      </c>
      <c r="I15" s="282">
        <v>0</v>
      </c>
      <c r="J15" s="281">
        <v>0</v>
      </c>
      <c r="K15" s="282">
        <v>0</v>
      </c>
      <c r="L15" s="281">
        <v>0</v>
      </c>
      <c r="M15" s="282">
        <v>0</v>
      </c>
      <c r="N15" s="281">
        <v>0</v>
      </c>
      <c r="O15" s="282">
        <v>0</v>
      </c>
      <c r="P15" s="277">
        <f t="shared" si="2"/>
        <v>0</v>
      </c>
    </row>
    <row r="16" spans="1:16" ht="13.5" thickBot="1">
      <c r="A16" s="75"/>
      <c r="B16" s="76" t="str">
        <f>P8</f>
        <v>Total Subcontracting costs</v>
      </c>
      <c r="C16" s="76" t="str">
        <f>'e-Općenito'!B16</f>
        <v>PP1</v>
      </c>
      <c r="D16" s="283">
        <f aca="true" t="shared" si="3" ref="D16:P16">SUM(D9:D15)</f>
        <v>650</v>
      </c>
      <c r="E16" s="284">
        <f t="shared" si="3"/>
        <v>1300</v>
      </c>
      <c r="F16" s="283">
        <f t="shared" si="3"/>
        <v>1060</v>
      </c>
      <c r="G16" s="284">
        <f t="shared" si="3"/>
        <v>2360</v>
      </c>
      <c r="H16" s="283">
        <f t="shared" si="3"/>
        <v>0</v>
      </c>
      <c r="I16" s="284">
        <f t="shared" si="3"/>
        <v>0</v>
      </c>
      <c r="J16" s="283">
        <f t="shared" si="3"/>
        <v>0</v>
      </c>
      <c r="K16" s="284">
        <f t="shared" si="3"/>
        <v>0</v>
      </c>
      <c r="L16" s="283">
        <f t="shared" si="3"/>
        <v>0</v>
      </c>
      <c r="M16" s="284">
        <f t="shared" si="3"/>
        <v>0</v>
      </c>
      <c r="N16" s="283">
        <f t="shared" si="3"/>
        <v>0</v>
      </c>
      <c r="O16" s="284">
        <f t="shared" si="3"/>
        <v>0</v>
      </c>
      <c r="P16" s="285">
        <f t="shared" si="3"/>
        <v>5370</v>
      </c>
    </row>
    <row r="17" spans="2:18" ht="15" customHeight="1" thickBot="1" thickTop="1">
      <c r="B17" s="6"/>
      <c r="C17" s="5"/>
      <c r="D17" s="401">
        <f>D16+E16</f>
        <v>1950</v>
      </c>
      <c r="E17" s="402"/>
      <c r="F17" s="401">
        <f>F16+G16</f>
        <v>3420</v>
      </c>
      <c r="G17" s="402"/>
      <c r="H17" s="401">
        <f>H16+I16</f>
        <v>0</v>
      </c>
      <c r="I17" s="402"/>
      <c r="J17" s="401">
        <f>J16+K16</f>
        <v>0</v>
      </c>
      <c r="K17" s="402"/>
      <c r="L17" s="401">
        <f>L16+M16</f>
        <v>0</v>
      </c>
      <c r="M17" s="402"/>
      <c r="N17" s="401">
        <f>N16+O16</f>
        <v>0</v>
      </c>
      <c r="O17" s="402"/>
      <c r="P17" s="272">
        <f>SUM(D17:O17)</f>
        <v>5370</v>
      </c>
      <c r="R17" s="4"/>
    </row>
    <row r="18" spans="2:16" ht="12.75">
      <c r="B18" s="165" t="s">
        <v>152</v>
      </c>
      <c r="F18" s="19"/>
      <c r="G18" s="19"/>
      <c r="P18" s="309"/>
    </row>
    <row r="19" ht="12.75">
      <c r="B19" s="13" t="s">
        <v>211</v>
      </c>
    </row>
    <row r="20" ht="12.75">
      <c r="B20" s="13"/>
    </row>
    <row r="21" ht="12.75">
      <c r="B21" s="13"/>
    </row>
    <row r="22" spans="2:16" ht="19.5" thickBot="1">
      <c r="B22" s="22" t="s">
        <v>38</v>
      </c>
      <c r="D22" s="132" t="str">
        <f>'e-Plaće i amortizacija'!G23</f>
        <v>PP2/Cro 2</v>
      </c>
      <c r="P22" s="63" t="s">
        <v>201</v>
      </c>
    </row>
    <row r="23" spans="1:16" ht="39" thickTop="1">
      <c r="A23" s="72"/>
      <c r="B23" s="73" t="str">
        <f aca="true" t="shared" si="4" ref="B23:P23">B8</f>
        <v>Assets</v>
      </c>
      <c r="C23" s="73" t="str">
        <f t="shared" si="4"/>
        <v>Depreciation rate % </v>
      </c>
      <c r="D23" s="199" t="str">
        <f t="shared" si="4"/>
        <v>1st 3-m. period Q3 2023</v>
      </c>
      <c r="E23" s="200" t="str">
        <f t="shared" si="4"/>
        <v>2nd 3-m. period Q4 2023</v>
      </c>
      <c r="F23" s="199" t="str">
        <f t="shared" si="4"/>
        <v>3rd 3-m. period Q1 2024</v>
      </c>
      <c r="G23" s="200" t="str">
        <f t="shared" si="4"/>
        <v>4th 3-m. period Q2 2024</v>
      </c>
      <c r="H23" s="199" t="str">
        <f t="shared" si="4"/>
        <v>5th 3.m. period Q3 2024</v>
      </c>
      <c r="I23" s="200" t="str">
        <f t="shared" si="4"/>
        <v>6th 3.m. period Q4 2024</v>
      </c>
      <c r="J23" s="199" t="str">
        <f t="shared" si="4"/>
        <v>7th 3.m. period Q1 2025</v>
      </c>
      <c r="K23" s="200" t="str">
        <f t="shared" si="4"/>
        <v>8th 3.m. period Q2 2025</v>
      </c>
      <c r="L23" s="199" t="str">
        <f t="shared" si="4"/>
        <v>9th 3.m. period Q3 2025</v>
      </c>
      <c r="M23" s="200" t="str">
        <f t="shared" si="4"/>
        <v>10th 3.m. period Q4 2025</v>
      </c>
      <c r="N23" s="199" t="str">
        <f t="shared" si="4"/>
        <v>11th 3.m. period Q1 2026</v>
      </c>
      <c r="O23" s="200" t="str">
        <f t="shared" si="4"/>
        <v>12th 3.m. period Q2 2026</v>
      </c>
      <c r="P23" s="46" t="str">
        <f t="shared" si="4"/>
        <v>Total Subcontracting costs</v>
      </c>
    </row>
    <row r="24" spans="1:16" ht="12.75">
      <c r="A24" s="74">
        <v>1</v>
      </c>
      <c r="B24" s="21" t="s">
        <v>25</v>
      </c>
      <c r="C24" s="8"/>
      <c r="D24" s="281">
        <v>650</v>
      </c>
      <c r="E24" s="282">
        <v>650</v>
      </c>
      <c r="F24" s="281">
        <v>650</v>
      </c>
      <c r="G24" s="282">
        <v>0</v>
      </c>
      <c r="H24" s="281">
        <v>0</v>
      </c>
      <c r="I24" s="282">
        <v>0</v>
      </c>
      <c r="J24" s="281">
        <v>0</v>
      </c>
      <c r="K24" s="282">
        <v>0</v>
      </c>
      <c r="L24" s="281">
        <v>0</v>
      </c>
      <c r="M24" s="282">
        <v>0</v>
      </c>
      <c r="N24" s="281">
        <v>0</v>
      </c>
      <c r="O24" s="282">
        <v>0</v>
      </c>
      <c r="P24" s="277">
        <f>SUM(D24:O24)</f>
        <v>1950</v>
      </c>
    </row>
    <row r="25" spans="1:16" ht="12.75">
      <c r="A25" s="74">
        <f aca="true" t="shared" si="5" ref="A25:A30">A24+1</f>
        <v>2</v>
      </c>
      <c r="B25" s="21" t="s">
        <v>26</v>
      </c>
      <c r="C25" s="21"/>
      <c r="D25" s="281">
        <v>1060</v>
      </c>
      <c r="E25" s="288">
        <v>1060</v>
      </c>
      <c r="F25" s="281">
        <v>1060</v>
      </c>
      <c r="G25" s="282">
        <v>0</v>
      </c>
      <c r="H25" s="281">
        <v>0</v>
      </c>
      <c r="I25" s="282">
        <v>0</v>
      </c>
      <c r="J25" s="281">
        <v>0</v>
      </c>
      <c r="K25" s="282">
        <v>0</v>
      </c>
      <c r="L25" s="281">
        <v>0</v>
      </c>
      <c r="M25" s="282">
        <v>0</v>
      </c>
      <c r="N25" s="281">
        <v>0</v>
      </c>
      <c r="O25" s="282">
        <v>0</v>
      </c>
      <c r="P25" s="277">
        <f aca="true" t="shared" si="6" ref="P25:P30">SUM(D25:O25)</f>
        <v>3180</v>
      </c>
    </row>
    <row r="26" spans="1:16" ht="12.75">
      <c r="A26" s="74">
        <f t="shared" si="5"/>
        <v>3</v>
      </c>
      <c r="B26" s="21"/>
      <c r="C26" s="8"/>
      <c r="D26" s="281">
        <v>0</v>
      </c>
      <c r="E26" s="282">
        <v>0</v>
      </c>
      <c r="F26" s="281">
        <v>0</v>
      </c>
      <c r="G26" s="282">
        <v>0</v>
      </c>
      <c r="H26" s="281">
        <v>0</v>
      </c>
      <c r="I26" s="282">
        <v>0</v>
      </c>
      <c r="J26" s="281">
        <v>0</v>
      </c>
      <c r="K26" s="282">
        <v>0</v>
      </c>
      <c r="L26" s="281">
        <v>0</v>
      </c>
      <c r="M26" s="282">
        <v>0</v>
      </c>
      <c r="N26" s="281">
        <v>0</v>
      </c>
      <c r="O26" s="282">
        <v>0</v>
      </c>
      <c r="P26" s="277">
        <f t="shared" si="6"/>
        <v>0</v>
      </c>
    </row>
    <row r="27" spans="1:16" ht="12.75">
      <c r="A27" s="74">
        <f t="shared" si="5"/>
        <v>4</v>
      </c>
      <c r="B27" s="8"/>
      <c r="C27" s="8"/>
      <c r="D27" s="281">
        <v>0</v>
      </c>
      <c r="E27" s="282">
        <v>0</v>
      </c>
      <c r="F27" s="281">
        <v>0</v>
      </c>
      <c r="G27" s="282">
        <v>0</v>
      </c>
      <c r="H27" s="281">
        <v>0</v>
      </c>
      <c r="I27" s="282">
        <v>0</v>
      </c>
      <c r="J27" s="281">
        <v>0</v>
      </c>
      <c r="K27" s="282">
        <v>0</v>
      </c>
      <c r="L27" s="281">
        <v>0</v>
      </c>
      <c r="M27" s="282">
        <v>0</v>
      </c>
      <c r="N27" s="281">
        <v>0</v>
      </c>
      <c r="O27" s="282">
        <v>0</v>
      </c>
      <c r="P27" s="277">
        <f t="shared" si="6"/>
        <v>0</v>
      </c>
    </row>
    <row r="28" spans="1:16" ht="12.75">
      <c r="A28" s="74">
        <f t="shared" si="5"/>
        <v>5</v>
      </c>
      <c r="B28" s="8"/>
      <c r="C28" s="8"/>
      <c r="D28" s="281">
        <v>0</v>
      </c>
      <c r="E28" s="282">
        <v>0</v>
      </c>
      <c r="F28" s="281">
        <v>0</v>
      </c>
      <c r="G28" s="282">
        <v>0</v>
      </c>
      <c r="H28" s="281">
        <v>0</v>
      </c>
      <c r="I28" s="282">
        <v>0</v>
      </c>
      <c r="J28" s="281">
        <v>0</v>
      </c>
      <c r="K28" s="282">
        <v>0</v>
      </c>
      <c r="L28" s="281">
        <v>0</v>
      </c>
      <c r="M28" s="282">
        <v>0</v>
      </c>
      <c r="N28" s="281">
        <v>0</v>
      </c>
      <c r="O28" s="282">
        <v>0</v>
      </c>
      <c r="P28" s="277">
        <f t="shared" si="6"/>
        <v>0</v>
      </c>
    </row>
    <row r="29" spans="1:16" ht="12.75">
      <c r="A29" s="74">
        <f t="shared" si="5"/>
        <v>6</v>
      </c>
      <c r="B29" s="8"/>
      <c r="C29" s="8"/>
      <c r="D29" s="281">
        <v>0</v>
      </c>
      <c r="E29" s="282">
        <v>0</v>
      </c>
      <c r="F29" s="281">
        <v>0</v>
      </c>
      <c r="G29" s="282">
        <v>0</v>
      </c>
      <c r="H29" s="281">
        <v>0</v>
      </c>
      <c r="I29" s="282">
        <v>0</v>
      </c>
      <c r="J29" s="281">
        <v>0</v>
      </c>
      <c r="K29" s="282">
        <v>0</v>
      </c>
      <c r="L29" s="281">
        <v>0</v>
      </c>
      <c r="M29" s="282">
        <v>0</v>
      </c>
      <c r="N29" s="281">
        <v>0</v>
      </c>
      <c r="O29" s="282">
        <v>0</v>
      </c>
      <c r="P29" s="277">
        <f t="shared" si="6"/>
        <v>0</v>
      </c>
    </row>
    <row r="30" spans="1:16" ht="12.75">
      <c r="A30" s="74">
        <f t="shared" si="5"/>
        <v>7</v>
      </c>
      <c r="B30" s="8"/>
      <c r="C30" s="8"/>
      <c r="D30" s="281">
        <v>0</v>
      </c>
      <c r="E30" s="282">
        <v>0</v>
      </c>
      <c r="F30" s="281">
        <v>0</v>
      </c>
      <c r="G30" s="282">
        <v>0</v>
      </c>
      <c r="H30" s="281">
        <v>0</v>
      </c>
      <c r="I30" s="282">
        <v>0</v>
      </c>
      <c r="J30" s="281">
        <v>0</v>
      </c>
      <c r="K30" s="282">
        <v>0</v>
      </c>
      <c r="L30" s="281">
        <v>0</v>
      </c>
      <c r="M30" s="282">
        <v>0</v>
      </c>
      <c r="N30" s="281">
        <v>0</v>
      </c>
      <c r="O30" s="282">
        <v>0</v>
      </c>
      <c r="P30" s="277">
        <f t="shared" si="6"/>
        <v>0</v>
      </c>
    </row>
    <row r="31" spans="1:16" ht="13.5" thickBot="1">
      <c r="A31" s="75"/>
      <c r="B31" s="76" t="str">
        <f>P23</f>
        <v>Total Subcontracting costs</v>
      </c>
      <c r="C31" s="76" t="str">
        <f>'e-Općenito'!B17</f>
        <v>PP2</v>
      </c>
      <c r="D31" s="283">
        <f aca="true" t="shared" si="7" ref="D31:P31">SUM(D24:D30)</f>
        <v>1710</v>
      </c>
      <c r="E31" s="284">
        <f t="shared" si="7"/>
        <v>1710</v>
      </c>
      <c r="F31" s="283">
        <f t="shared" si="7"/>
        <v>1710</v>
      </c>
      <c r="G31" s="284">
        <f t="shared" si="7"/>
        <v>0</v>
      </c>
      <c r="H31" s="283">
        <f t="shared" si="7"/>
        <v>0</v>
      </c>
      <c r="I31" s="284">
        <f t="shared" si="7"/>
        <v>0</v>
      </c>
      <c r="J31" s="283">
        <f t="shared" si="7"/>
        <v>0</v>
      </c>
      <c r="K31" s="284">
        <f t="shared" si="7"/>
        <v>0</v>
      </c>
      <c r="L31" s="283">
        <f t="shared" si="7"/>
        <v>0</v>
      </c>
      <c r="M31" s="284">
        <f t="shared" si="7"/>
        <v>0</v>
      </c>
      <c r="N31" s="283">
        <f t="shared" si="7"/>
        <v>0</v>
      </c>
      <c r="O31" s="284">
        <f t="shared" si="7"/>
        <v>0</v>
      </c>
      <c r="P31" s="286">
        <f t="shared" si="7"/>
        <v>5130</v>
      </c>
    </row>
    <row r="32" spans="2:16" ht="14.25" thickBot="1" thickTop="1">
      <c r="B32" s="6"/>
      <c r="C32" s="5"/>
      <c r="D32" s="401">
        <f>D31+E31</f>
        <v>3420</v>
      </c>
      <c r="E32" s="402"/>
      <c r="F32" s="401">
        <f>F31+G31</f>
        <v>1710</v>
      </c>
      <c r="G32" s="402"/>
      <c r="H32" s="401">
        <f>H31+I31</f>
        <v>0</v>
      </c>
      <c r="I32" s="402"/>
      <c r="J32" s="401">
        <f>J31+K31</f>
        <v>0</v>
      </c>
      <c r="K32" s="402"/>
      <c r="L32" s="401">
        <f>L31+M31</f>
        <v>0</v>
      </c>
      <c r="M32" s="402"/>
      <c r="N32" s="401">
        <f>N31+O31</f>
        <v>0</v>
      </c>
      <c r="O32" s="402"/>
      <c r="P32" s="272">
        <f>SUM(D32:O32)</f>
        <v>5130</v>
      </c>
    </row>
    <row r="33" spans="2:7" ht="12.75">
      <c r="B33" s="165" t="s">
        <v>152</v>
      </c>
      <c r="F33" s="19"/>
      <c r="G33" s="19"/>
    </row>
    <row r="34" spans="2:16" ht="12.75">
      <c r="B34" s="13" t="s">
        <v>204</v>
      </c>
      <c r="C34" s="5"/>
      <c r="D34" s="7"/>
      <c r="E34" s="7"/>
      <c r="F34" s="7"/>
      <c r="G34" s="7"/>
      <c r="H34" s="7"/>
      <c r="I34" s="7"/>
      <c r="J34" s="7"/>
      <c r="K34" s="7"/>
      <c r="L34" s="7"/>
      <c r="M34" s="7"/>
      <c r="N34" s="7"/>
      <c r="O34" s="7"/>
      <c r="P34" s="7"/>
    </row>
    <row r="35" spans="2:18" ht="12.75">
      <c r="B35" s="165" t="s">
        <v>152</v>
      </c>
      <c r="C35" s="6"/>
      <c r="D35" s="6"/>
      <c r="E35" s="5"/>
      <c r="F35" s="20"/>
      <c r="G35" s="20"/>
      <c r="H35" s="7"/>
      <c r="I35" s="7"/>
      <c r="J35" s="7"/>
      <c r="K35" s="7"/>
      <c r="L35" s="7"/>
      <c r="M35" s="7"/>
      <c r="N35" s="7"/>
      <c r="O35" s="7"/>
      <c r="P35" s="7"/>
      <c r="Q35" s="7"/>
      <c r="R35" s="7"/>
    </row>
    <row r="36" spans="2:18" ht="12.75" customHeight="1">
      <c r="B36" s="404" t="s">
        <v>181</v>
      </c>
      <c r="C36" s="404"/>
      <c r="D36" s="404"/>
      <c r="E36" s="404"/>
      <c r="F36" s="404"/>
      <c r="G36" s="404"/>
      <c r="H36" s="404"/>
      <c r="I36" s="404"/>
      <c r="J36" s="404"/>
      <c r="K36" s="404"/>
      <c r="L36" s="404"/>
      <c r="M36" s="404"/>
      <c r="N36" s="404"/>
      <c r="O36" s="404"/>
      <c r="P36" s="404"/>
      <c r="Q36" s="189"/>
      <c r="R36" s="189"/>
    </row>
    <row r="37" spans="1:18" ht="12.75">
      <c r="A37" s="5"/>
      <c r="B37" s="404"/>
      <c r="C37" s="404"/>
      <c r="D37" s="404"/>
      <c r="E37" s="404"/>
      <c r="F37" s="404"/>
      <c r="G37" s="404"/>
      <c r="H37" s="404"/>
      <c r="I37" s="404"/>
      <c r="J37" s="404"/>
      <c r="K37" s="404"/>
      <c r="L37" s="404"/>
      <c r="M37" s="404"/>
      <c r="N37" s="404"/>
      <c r="O37" s="404"/>
      <c r="P37" s="404"/>
      <c r="Q37" s="189"/>
      <c r="R37" s="189"/>
    </row>
    <row r="38" spans="1:16" ht="12.75">
      <c r="A38" s="177"/>
      <c r="B38" s="179"/>
      <c r="C38" s="179"/>
      <c r="D38" s="180"/>
      <c r="E38" s="180"/>
      <c r="F38" s="180"/>
      <c r="G38" s="180"/>
      <c r="H38" s="180"/>
      <c r="I38" s="180"/>
      <c r="J38" s="180"/>
      <c r="K38" s="180"/>
      <c r="L38" s="180"/>
      <c r="M38" s="180"/>
      <c r="N38" s="180"/>
      <c r="O38" s="180"/>
      <c r="P38" s="180"/>
    </row>
    <row r="39" spans="1:16" ht="12.75">
      <c r="A39" s="181"/>
      <c r="B39" s="168"/>
      <c r="C39" s="177"/>
      <c r="D39" s="178"/>
      <c r="E39" s="178"/>
      <c r="F39" s="178"/>
      <c r="G39" s="178"/>
      <c r="H39" s="178"/>
      <c r="I39" s="178"/>
      <c r="J39" s="178"/>
      <c r="K39" s="178"/>
      <c r="L39" s="178"/>
      <c r="M39" s="178"/>
      <c r="N39" s="178"/>
      <c r="O39" s="178"/>
      <c r="P39" s="178"/>
    </row>
    <row r="40" spans="1:16" ht="12.75">
      <c r="A40" s="181"/>
      <c r="B40" s="168"/>
      <c r="C40" s="168"/>
      <c r="D40" s="178"/>
      <c r="E40" s="178"/>
      <c r="F40" s="178"/>
      <c r="G40" s="178"/>
      <c r="H40" s="178"/>
      <c r="I40" s="178"/>
      <c r="J40" s="178"/>
      <c r="K40" s="178"/>
      <c r="L40" s="178"/>
      <c r="M40" s="178"/>
      <c r="N40" s="178"/>
      <c r="O40" s="178"/>
      <c r="P40" s="178"/>
    </row>
    <row r="41" spans="1:16" ht="12.75">
      <c r="A41" s="181"/>
      <c r="B41" s="168"/>
      <c r="C41" s="177"/>
      <c r="D41" s="178"/>
      <c r="E41" s="178"/>
      <c r="F41" s="178"/>
      <c r="G41" s="178"/>
      <c r="H41" s="178"/>
      <c r="I41" s="178"/>
      <c r="J41" s="178"/>
      <c r="K41" s="178"/>
      <c r="L41" s="178"/>
      <c r="M41" s="178"/>
      <c r="N41" s="178"/>
      <c r="O41" s="178"/>
      <c r="P41" s="178"/>
    </row>
    <row r="42" spans="1:16" ht="12.75">
      <c r="A42" s="181"/>
      <c r="B42" s="177"/>
      <c r="C42" s="177"/>
      <c r="D42" s="178"/>
      <c r="E42" s="178"/>
      <c r="F42" s="178"/>
      <c r="G42" s="178"/>
      <c r="H42" s="178"/>
      <c r="I42" s="178"/>
      <c r="J42" s="178"/>
      <c r="K42" s="178"/>
      <c r="L42" s="178"/>
      <c r="M42" s="178"/>
      <c r="N42" s="178"/>
      <c r="O42" s="178"/>
      <c r="P42" s="178"/>
    </row>
    <row r="43" spans="1:16" ht="12.75">
      <c r="A43" s="181"/>
      <c r="B43" s="177"/>
      <c r="C43" s="177"/>
      <c r="D43" s="178"/>
      <c r="E43" s="178"/>
      <c r="F43" s="178"/>
      <c r="G43" s="178"/>
      <c r="H43" s="178"/>
      <c r="I43" s="178"/>
      <c r="J43" s="178"/>
      <c r="K43" s="178"/>
      <c r="L43" s="178"/>
      <c r="M43" s="178"/>
      <c r="N43" s="178"/>
      <c r="O43" s="178"/>
      <c r="P43" s="178"/>
    </row>
    <row r="44" spans="1:16" ht="12.75">
      <c r="A44" s="181"/>
      <c r="B44" s="177"/>
      <c r="C44" s="177"/>
      <c r="D44" s="178"/>
      <c r="E44" s="178"/>
      <c r="F44" s="178"/>
      <c r="G44" s="178"/>
      <c r="H44" s="178"/>
      <c r="I44" s="178"/>
      <c r="J44" s="178"/>
      <c r="K44" s="178"/>
      <c r="L44" s="178"/>
      <c r="M44" s="178"/>
      <c r="N44" s="178"/>
      <c r="O44" s="178"/>
      <c r="P44" s="178"/>
    </row>
    <row r="45" spans="1:16" ht="12.75">
      <c r="A45" s="181"/>
      <c r="B45" s="177"/>
      <c r="C45" s="177"/>
      <c r="D45" s="178"/>
      <c r="E45" s="178"/>
      <c r="F45" s="178"/>
      <c r="G45" s="178"/>
      <c r="H45" s="178"/>
      <c r="I45" s="178"/>
      <c r="J45" s="178"/>
      <c r="K45" s="178"/>
      <c r="L45" s="178"/>
      <c r="M45" s="178"/>
      <c r="N45" s="178"/>
      <c r="O45" s="178"/>
      <c r="P45" s="178"/>
    </row>
    <row r="46" spans="1:16" ht="12.75">
      <c r="A46" s="177"/>
      <c r="B46" s="173"/>
      <c r="C46" s="173"/>
      <c r="D46" s="182"/>
      <c r="E46" s="182"/>
      <c r="F46" s="182"/>
      <c r="G46" s="182"/>
      <c r="H46" s="182"/>
      <c r="I46" s="182"/>
      <c r="J46" s="182"/>
      <c r="K46" s="182"/>
      <c r="L46" s="182"/>
      <c r="M46" s="182"/>
      <c r="N46" s="182"/>
      <c r="O46" s="182"/>
      <c r="P46" s="182"/>
    </row>
    <row r="47" spans="1:16" ht="12.75">
      <c r="A47" s="5"/>
      <c r="B47" s="6"/>
      <c r="C47" s="5"/>
      <c r="D47" s="7"/>
      <c r="E47" s="7"/>
      <c r="F47" s="7"/>
      <c r="G47" s="7"/>
      <c r="H47" s="7"/>
      <c r="I47" s="7"/>
      <c r="J47" s="7"/>
      <c r="K47" s="7"/>
      <c r="L47" s="7"/>
      <c r="M47" s="7"/>
      <c r="N47" s="7"/>
      <c r="O47" s="7"/>
      <c r="P47" s="7"/>
    </row>
    <row r="48" spans="1:16" ht="12.75">
      <c r="A48" s="5"/>
      <c r="B48" s="12"/>
      <c r="C48" s="5"/>
      <c r="D48" s="7"/>
      <c r="E48" s="7"/>
      <c r="F48" s="7"/>
      <c r="G48" s="7"/>
      <c r="H48" s="7"/>
      <c r="I48" s="7"/>
      <c r="J48" s="7"/>
      <c r="K48" s="7"/>
      <c r="L48" s="7"/>
      <c r="M48" s="7"/>
      <c r="N48" s="7"/>
      <c r="O48" s="7"/>
      <c r="P48" s="7"/>
    </row>
    <row r="49" spans="1:16" ht="12.75">
      <c r="A49" s="5"/>
      <c r="B49" s="13"/>
      <c r="C49" s="5"/>
      <c r="D49" s="7"/>
      <c r="E49" s="7"/>
      <c r="F49" s="7"/>
      <c r="G49" s="7"/>
      <c r="H49" s="7"/>
      <c r="I49" s="7"/>
      <c r="J49" s="7"/>
      <c r="K49" s="7"/>
      <c r="L49" s="7"/>
      <c r="M49" s="7"/>
      <c r="N49" s="7"/>
      <c r="O49" s="7"/>
      <c r="P49" s="7"/>
    </row>
    <row r="50" spans="1:16" ht="12.75">
      <c r="A50" s="5"/>
      <c r="B50" s="5"/>
      <c r="C50" s="5"/>
      <c r="D50" s="5"/>
      <c r="E50" s="5"/>
      <c r="F50" s="5"/>
      <c r="G50" s="5"/>
      <c r="H50" s="5"/>
      <c r="I50" s="5"/>
      <c r="J50" s="5"/>
      <c r="K50" s="5"/>
      <c r="L50" s="5"/>
      <c r="M50" s="5"/>
      <c r="N50" s="5"/>
      <c r="O50" s="5"/>
      <c r="P50" s="5"/>
    </row>
    <row r="51" spans="1:16" ht="12.75">
      <c r="A51" s="5"/>
      <c r="B51" s="5"/>
      <c r="C51" s="5"/>
      <c r="D51" s="5"/>
      <c r="E51" s="5"/>
      <c r="F51" s="5"/>
      <c r="G51" s="5"/>
      <c r="H51" s="5"/>
      <c r="I51" s="5"/>
      <c r="J51" s="5"/>
      <c r="K51" s="5"/>
      <c r="L51" s="5"/>
      <c r="M51" s="5"/>
      <c r="N51" s="5"/>
      <c r="O51" s="5"/>
      <c r="P51" s="5"/>
    </row>
    <row r="52" spans="1:16" ht="18.75">
      <c r="A52" s="5"/>
      <c r="B52" s="174"/>
      <c r="C52" s="5"/>
      <c r="D52" s="175"/>
      <c r="E52" s="5"/>
      <c r="F52" s="5"/>
      <c r="G52" s="5"/>
      <c r="H52" s="5"/>
      <c r="I52" s="5"/>
      <c r="J52" s="5"/>
      <c r="K52" s="5"/>
      <c r="L52" s="5"/>
      <c r="M52" s="5"/>
      <c r="N52" s="5"/>
      <c r="O52" s="5"/>
      <c r="P52" s="176"/>
    </row>
    <row r="53" spans="1:17" ht="12.75">
      <c r="A53" s="177"/>
      <c r="B53" s="179"/>
      <c r="C53" s="179"/>
      <c r="D53" s="180"/>
      <c r="E53" s="180"/>
      <c r="F53" s="180"/>
      <c r="G53" s="180"/>
      <c r="H53" s="180"/>
      <c r="I53" s="180"/>
      <c r="J53" s="180"/>
      <c r="K53" s="180"/>
      <c r="L53" s="180"/>
      <c r="M53" s="180"/>
      <c r="N53" s="180"/>
      <c r="O53" s="180"/>
      <c r="P53" s="8"/>
      <c r="Q53" s="180"/>
    </row>
    <row r="54" spans="1:17" ht="12.75">
      <c r="A54" s="181"/>
      <c r="B54" s="168"/>
      <c r="C54" s="177"/>
      <c r="D54" s="178"/>
      <c r="E54" s="178"/>
      <c r="F54" s="178"/>
      <c r="G54" s="178"/>
      <c r="H54" s="178"/>
      <c r="I54" s="178"/>
      <c r="J54" s="178"/>
      <c r="K54" s="178"/>
      <c r="L54" s="178"/>
      <c r="M54" s="178"/>
      <c r="N54" s="178"/>
      <c r="O54" s="178"/>
      <c r="P54" s="178"/>
      <c r="Q54" s="8"/>
    </row>
    <row r="55" spans="1:17" ht="12.75">
      <c r="A55" s="181"/>
      <c r="B55" s="168"/>
      <c r="C55" s="168"/>
      <c r="D55" s="178"/>
      <c r="E55" s="178"/>
      <c r="F55" s="178"/>
      <c r="G55" s="178"/>
      <c r="H55" s="178"/>
      <c r="I55" s="178"/>
      <c r="J55" s="178"/>
      <c r="K55" s="178"/>
      <c r="L55" s="178"/>
      <c r="M55" s="178"/>
      <c r="N55" s="178"/>
      <c r="O55" s="178"/>
      <c r="P55" s="178"/>
      <c r="Q55" s="8"/>
    </row>
    <row r="56" spans="1:17" ht="12.75">
      <c r="A56" s="181"/>
      <c r="B56" s="168"/>
      <c r="C56" s="177"/>
      <c r="D56" s="178"/>
      <c r="E56" s="178"/>
      <c r="F56" s="178"/>
      <c r="G56" s="178"/>
      <c r="H56" s="178"/>
      <c r="I56" s="178"/>
      <c r="J56" s="178"/>
      <c r="K56" s="178"/>
      <c r="L56" s="178"/>
      <c r="M56" s="178"/>
      <c r="N56" s="178"/>
      <c r="O56" s="178"/>
      <c r="P56" s="178"/>
      <c r="Q56" s="8"/>
    </row>
    <row r="57" spans="1:17" ht="12.75">
      <c r="A57" s="181"/>
      <c r="B57" s="177"/>
      <c r="C57" s="177"/>
      <c r="D57" s="178"/>
      <c r="E57" s="178"/>
      <c r="F57" s="178"/>
      <c r="G57" s="178"/>
      <c r="H57" s="178"/>
      <c r="I57" s="178"/>
      <c r="J57" s="178"/>
      <c r="K57" s="178"/>
      <c r="L57" s="178"/>
      <c r="M57" s="178"/>
      <c r="N57" s="178"/>
      <c r="O57" s="178"/>
      <c r="P57" s="178"/>
      <c r="Q57" s="8"/>
    </row>
    <row r="58" spans="1:17" ht="12.75">
      <c r="A58" s="181"/>
      <c r="B58" s="177"/>
      <c r="C58" s="177"/>
      <c r="D58" s="178"/>
      <c r="E58" s="178"/>
      <c r="F58" s="178"/>
      <c r="G58" s="178"/>
      <c r="H58" s="178"/>
      <c r="I58" s="178"/>
      <c r="J58" s="178"/>
      <c r="K58" s="178"/>
      <c r="L58" s="178"/>
      <c r="M58" s="178"/>
      <c r="N58" s="178"/>
      <c r="O58" s="178"/>
      <c r="P58" s="178"/>
      <c r="Q58" s="8"/>
    </row>
    <row r="59" spans="1:17" ht="12.75">
      <c r="A59" s="181"/>
      <c r="B59" s="177"/>
      <c r="C59" s="177"/>
      <c r="D59" s="178"/>
      <c r="E59" s="178"/>
      <c r="F59" s="178"/>
      <c r="G59" s="178"/>
      <c r="H59" s="178"/>
      <c r="I59" s="178"/>
      <c r="J59" s="178"/>
      <c r="K59" s="178"/>
      <c r="L59" s="178"/>
      <c r="M59" s="178"/>
      <c r="N59" s="178"/>
      <c r="O59" s="178"/>
      <c r="P59" s="178"/>
      <c r="Q59" s="8"/>
    </row>
    <row r="60" spans="1:17" ht="12.75">
      <c r="A60" s="181"/>
      <c r="B60" s="177"/>
      <c r="C60" s="177"/>
      <c r="D60" s="178"/>
      <c r="E60" s="178"/>
      <c r="F60" s="178"/>
      <c r="G60" s="178"/>
      <c r="H60" s="178"/>
      <c r="I60" s="178"/>
      <c r="J60" s="178"/>
      <c r="K60" s="178"/>
      <c r="L60" s="178"/>
      <c r="M60" s="178"/>
      <c r="N60" s="178"/>
      <c r="O60" s="178"/>
      <c r="P60" s="178"/>
      <c r="Q60" s="8"/>
    </row>
    <row r="61" spans="1:17" ht="12.75">
      <c r="A61" s="177"/>
      <c r="B61" s="173"/>
      <c r="C61" s="173"/>
      <c r="D61" s="182"/>
      <c r="E61" s="182"/>
      <c r="F61" s="182"/>
      <c r="G61" s="182"/>
      <c r="H61" s="182"/>
      <c r="I61" s="182"/>
      <c r="J61" s="182"/>
      <c r="K61" s="182"/>
      <c r="L61" s="182"/>
      <c r="M61" s="182"/>
      <c r="N61" s="182"/>
      <c r="O61" s="182"/>
      <c r="P61" s="182"/>
      <c r="Q61" s="8"/>
    </row>
    <row r="62" spans="1:16" ht="12.75">
      <c r="A62" s="5"/>
      <c r="B62" s="6"/>
      <c r="C62" s="5"/>
      <c r="D62" s="7"/>
      <c r="E62" s="7"/>
      <c r="F62" s="7"/>
      <c r="G62" s="7"/>
      <c r="H62" s="7"/>
      <c r="I62" s="7"/>
      <c r="J62" s="7"/>
      <c r="K62" s="7"/>
      <c r="L62" s="7"/>
      <c r="M62" s="7"/>
      <c r="N62" s="7"/>
      <c r="O62" s="7"/>
      <c r="P62" s="7"/>
    </row>
    <row r="63" spans="1:16" ht="12.75">
      <c r="A63" s="5"/>
      <c r="B63" s="12"/>
      <c r="C63" s="5"/>
      <c r="D63" s="7"/>
      <c r="E63" s="7"/>
      <c r="F63" s="7"/>
      <c r="G63" s="7"/>
      <c r="H63" s="7"/>
      <c r="I63" s="7"/>
      <c r="J63" s="7"/>
      <c r="K63" s="7"/>
      <c r="L63" s="7"/>
      <c r="M63" s="7"/>
      <c r="N63" s="7"/>
      <c r="O63" s="7"/>
      <c r="P63" s="7"/>
    </row>
    <row r="64" spans="2:16" ht="12.75">
      <c r="B64" s="13"/>
      <c r="C64" s="5"/>
      <c r="D64" s="7"/>
      <c r="E64" s="7"/>
      <c r="F64" s="7"/>
      <c r="G64" s="7"/>
      <c r="H64" s="7"/>
      <c r="I64" s="7"/>
      <c r="J64" s="7"/>
      <c r="K64" s="7"/>
      <c r="L64" s="7"/>
      <c r="M64" s="7"/>
      <c r="N64" s="7"/>
      <c r="O64" s="7"/>
      <c r="P64" s="7"/>
    </row>
  </sheetData>
  <sheetProtection/>
  <mergeCells count="14">
    <mergeCell ref="R9:R14"/>
    <mergeCell ref="B36:P37"/>
    <mergeCell ref="D17:E17"/>
    <mergeCell ref="F17:G17"/>
    <mergeCell ref="H17:I17"/>
    <mergeCell ref="J17:K17"/>
    <mergeCell ref="L17:M17"/>
    <mergeCell ref="N17:O17"/>
    <mergeCell ref="D32:E32"/>
    <mergeCell ref="F32:G32"/>
    <mergeCell ref="H32:I32"/>
    <mergeCell ref="J32:K32"/>
    <mergeCell ref="L32:M32"/>
    <mergeCell ref="N32:O32"/>
  </mergeCells>
  <printOptions/>
  <pageMargins left="0.2755905511811024" right="0.1968503937007874" top="0.8661417322834646" bottom="0.4724409448818898" header="0.1968503937007874" footer="0.2755905511811024"/>
  <pageSetup horizontalDpi="600" verticalDpi="600" orientation="landscape" paperSize="9" scale="90" r:id="rId1"/>
  <headerFooter alignWithMargins="0">
    <oddHeader>&amp;C&amp;F</oddHeader>
    <oddFooter>&amp;L&amp;B Confidential&amp;B&amp;C&amp;D&amp;RPage &amp;P</oddFooter>
  </headerFooter>
</worksheet>
</file>

<file path=xl/worksheets/sheet5.xml><?xml version="1.0" encoding="utf-8"?>
<worksheet xmlns="http://schemas.openxmlformats.org/spreadsheetml/2006/main" xmlns:r="http://schemas.openxmlformats.org/officeDocument/2006/relationships">
  <dimension ref="A1:S42"/>
  <sheetViews>
    <sheetView zoomScale="80" zoomScaleNormal="80" zoomScalePageLayoutView="0" workbookViewId="0" topLeftCell="A1">
      <selection activeCell="A1" sqref="A1"/>
    </sheetView>
  </sheetViews>
  <sheetFormatPr defaultColWidth="9.140625" defaultRowHeight="12.75"/>
  <cols>
    <col min="2" max="2" width="29.8515625" style="0" customWidth="1"/>
    <col min="3" max="3" width="15.00390625" style="0" customWidth="1"/>
    <col min="4" max="16" width="12.7109375" style="0" customWidth="1"/>
  </cols>
  <sheetData>
    <row r="1" spans="2:4" ht="13.5" thickBot="1">
      <c r="B1" s="10"/>
      <c r="D1" s="24"/>
    </row>
    <row r="2" spans="2:19" ht="33" customHeight="1" thickBot="1">
      <c r="B2" s="180"/>
      <c r="C2" s="180"/>
      <c r="D2" s="201" t="str">
        <f>'e-Projektni plan'!C6</f>
        <v>1st 3-m. period</v>
      </c>
      <c r="E2" s="202" t="str">
        <f>'e-Projektni plan'!D6</f>
        <v>2nd 3-m. period</v>
      </c>
      <c r="F2" s="201" t="str">
        <f>'e-Projektni plan'!E6</f>
        <v>3rd 3-m. period</v>
      </c>
      <c r="G2" s="202" t="str">
        <f>'e-Projektni plan'!F6</f>
        <v>4th 3-m. period</v>
      </c>
      <c r="H2" s="201" t="str">
        <f>'e-Projektni plan'!G6</f>
        <v>5th 3.m. period</v>
      </c>
      <c r="I2" s="202" t="str">
        <f>'e-Projektni plan'!H6</f>
        <v>6th 3.m. period</v>
      </c>
      <c r="J2" s="201" t="str">
        <f>'e-Projektni plan'!I6</f>
        <v>7th 3.m. period</v>
      </c>
      <c r="K2" s="202" t="str">
        <f>'e-Projektni plan'!J6</f>
        <v>8th 3.m. period</v>
      </c>
      <c r="L2" s="201" t="str">
        <f>'e-Projektni plan'!K6</f>
        <v>9th 3.m. period</v>
      </c>
      <c r="M2" s="202" t="str">
        <f>'e-Projektni plan'!L6</f>
        <v>10th 3.m. period</v>
      </c>
      <c r="N2" s="201" t="str">
        <f>'e-Projektni plan'!M6</f>
        <v>11th 3.m. period</v>
      </c>
      <c r="O2" s="202" t="str">
        <f>'e-Projektni plan'!N6</f>
        <v>12th 3.m. period</v>
      </c>
      <c r="P2" s="177"/>
      <c r="Q2" s="177"/>
      <c r="R2" s="8"/>
      <c r="S2" s="8"/>
    </row>
    <row r="3" spans="2:19" ht="14.25" thickBot="1" thickTop="1">
      <c r="B3" s="180"/>
      <c r="C3" s="180"/>
      <c r="D3" s="203" t="str">
        <f>'e-Projektni plan'!C7</f>
        <v>Q3</v>
      </c>
      <c r="E3" s="204" t="str">
        <f>'e-Projektni plan'!D7</f>
        <v>Q4</v>
      </c>
      <c r="F3" s="203" t="str">
        <f>'e-Projektni plan'!E7</f>
        <v>Q1</v>
      </c>
      <c r="G3" s="204" t="str">
        <f>'e-Projektni plan'!F7</f>
        <v>Q2</v>
      </c>
      <c r="H3" s="203" t="str">
        <f>'e-Projektni plan'!G7</f>
        <v>Q3</v>
      </c>
      <c r="I3" s="204" t="str">
        <f>'e-Projektni plan'!H7</f>
        <v>Q4</v>
      </c>
      <c r="J3" s="203" t="str">
        <f>'e-Projektni plan'!I7</f>
        <v>Q1</v>
      </c>
      <c r="K3" s="204" t="str">
        <f>'e-Projektni plan'!J7</f>
        <v>Q2</v>
      </c>
      <c r="L3" s="203" t="str">
        <f>'e-Projektni plan'!K7</f>
        <v>Q3</v>
      </c>
      <c r="M3" s="204" t="str">
        <f>'e-Projektni plan'!L7</f>
        <v>Q4</v>
      </c>
      <c r="N3" s="203" t="str">
        <f>'e-Projektni plan'!M7</f>
        <v>Q1</v>
      </c>
      <c r="O3" s="204" t="str">
        <f>'e-Projektni plan'!N7</f>
        <v>Q2</v>
      </c>
      <c r="P3" s="177"/>
      <c r="Q3" s="177"/>
      <c r="R3" s="8"/>
      <c r="S3" s="8"/>
    </row>
    <row r="4" spans="2:19" ht="14.25" thickBot="1" thickTop="1">
      <c r="B4" s="180"/>
      <c r="C4" s="180"/>
      <c r="D4" s="205">
        <f>'e-Projektni plan'!C8</f>
        <v>2023</v>
      </c>
      <c r="E4" s="206">
        <f>'e-Projektni plan'!D8</f>
        <v>2023</v>
      </c>
      <c r="F4" s="205">
        <f>'e-Projektni plan'!E8</f>
        <v>2024</v>
      </c>
      <c r="G4" s="206">
        <f>'e-Projektni plan'!F8</f>
        <v>2024</v>
      </c>
      <c r="H4" s="205">
        <f>'e-Projektni plan'!G8</f>
        <v>2024</v>
      </c>
      <c r="I4" s="206">
        <f>'e-Projektni plan'!H8</f>
        <v>2024</v>
      </c>
      <c r="J4" s="205">
        <f>'e-Projektni plan'!I8</f>
        <v>2025</v>
      </c>
      <c r="K4" s="206">
        <f>'e-Projektni plan'!J8</f>
        <v>2025</v>
      </c>
      <c r="L4" s="205">
        <f>'e-Projektni plan'!K8</f>
        <v>2025</v>
      </c>
      <c r="M4" s="206">
        <f>'e-Projektni plan'!L8</f>
        <v>2025</v>
      </c>
      <c r="N4" s="205">
        <f>'e-Projektni plan'!M8</f>
        <v>2026</v>
      </c>
      <c r="O4" s="206">
        <f>'e-Projektni plan'!N8</f>
        <v>2026</v>
      </c>
      <c r="P4" s="177"/>
      <c r="Q4" s="177"/>
      <c r="R4" s="8"/>
      <c r="S4" s="8"/>
    </row>
    <row r="5" spans="2:19" ht="12.75">
      <c r="B5" s="183"/>
      <c r="C5" s="8"/>
      <c r="D5" s="184"/>
      <c r="E5" s="8"/>
      <c r="F5" s="8"/>
      <c r="G5" s="8"/>
      <c r="H5" s="8"/>
      <c r="I5" s="8"/>
      <c r="J5" s="8"/>
      <c r="K5" s="8"/>
      <c r="L5" s="8"/>
      <c r="M5" s="8"/>
      <c r="N5" s="8"/>
      <c r="O5" s="8"/>
      <c r="P5" s="8"/>
      <c r="Q5" s="8"/>
      <c r="R5" s="8"/>
      <c r="S5" s="8"/>
    </row>
    <row r="6" ht="12.75">
      <c r="B6" s="3"/>
    </row>
    <row r="7" spans="2:14" ht="19.5" thickBot="1">
      <c r="B7" s="22" t="s">
        <v>131</v>
      </c>
      <c r="D7" s="132"/>
      <c r="F7" s="132" t="str">
        <f>'e-Podugovaranje'!D7</f>
        <v>PP1/Cro 1</v>
      </c>
      <c r="N7" s="63" t="s">
        <v>201</v>
      </c>
    </row>
    <row r="8" spans="1:16" ht="39" thickTop="1">
      <c r="A8" s="72"/>
      <c r="B8" s="73" t="s">
        <v>24</v>
      </c>
      <c r="C8" s="223" t="s">
        <v>23</v>
      </c>
      <c r="D8" s="199" t="str">
        <f>D2&amp;" "&amp;D3&amp;" "&amp;D4</f>
        <v>1st 3-m. period Q3 2023</v>
      </c>
      <c r="E8" s="200" t="str">
        <f aca="true" t="shared" si="0" ref="E8:O8">E2&amp;" "&amp;E3&amp;" "&amp;E4</f>
        <v>2nd 3-m. period Q4 2023</v>
      </c>
      <c r="F8" s="199" t="str">
        <f t="shared" si="0"/>
        <v>3rd 3-m. period Q1 2024</v>
      </c>
      <c r="G8" s="200" t="str">
        <f t="shared" si="0"/>
        <v>4th 3-m. period Q2 2024</v>
      </c>
      <c r="H8" s="199" t="str">
        <f t="shared" si="0"/>
        <v>5th 3.m. period Q3 2024</v>
      </c>
      <c r="I8" s="200" t="str">
        <f t="shared" si="0"/>
        <v>6th 3.m. period Q4 2024</v>
      </c>
      <c r="J8" s="199" t="str">
        <f t="shared" si="0"/>
        <v>7th 3.m. period Q1 2025</v>
      </c>
      <c r="K8" s="200" t="str">
        <f t="shared" si="0"/>
        <v>8th 3.m. period Q2 2025</v>
      </c>
      <c r="L8" s="199" t="str">
        <f t="shared" si="0"/>
        <v>9th 3.m. period Q3 2025</v>
      </c>
      <c r="M8" s="200" t="str">
        <f t="shared" si="0"/>
        <v>10th 3.m. period Q4 2025</v>
      </c>
      <c r="N8" s="199" t="str">
        <f t="shared" si="0"/>
        <v>11th 3.m. period Q1 2026</v>
      </c>
      <c r="O8" s="200" t="str">
        <f t="shared" si="0"/>
        <v>12th 3.m. period Q2 2026</v>
      </c>
      <c r="P8" s="46" t="s">
        <v>27</v>
      </c>
    </row>
    <row r="9" spans="1:16" ht="12.75">
      <c r="A9" s="74">
        <v>1</v>
      </c>
      <c r="B9" s="21" t="s">
        <v>132</v>
      </c>
      <c r="C9" s="21"/>
      <c r="D9" s="281">
        <v>930</v>
      </c>
      <c r="E9" s="282">
        <v>0</v>
      </c>
      <c r="F9" s="281">
        <v>0</v>
      </c>
      <c r="G9" s="282">
        <v>0</v>
      </c>
      <c r="H9" s="281">
        <v>0</v>
      </c>
      <c r="I9" s="282">
        <v>0</v>
      </c>
      <c r="J9" s="281">
        <v>0</v>
      </c>
      <c r="K9" s="282">
        <v>0</v>
      </c>
      <c r="L9" s="281">
        <v>0</v>
      </c>
      <c r="M9" s="282">
        <v>0</v>
      </c>
      <c r="N9" s="281">
        <v>0</v>
      </c>
      <c r="O9" s="282">
        <v>0</v>
      </c>
      <c r="P9" s="277">
        <f aca="true" t="shared" si="1" ref="P9:P15">SUM(D9:O9)</f>
        <v>930</v>
      </c>
    </row>
    <row r="10" spans="1:16" ht="12.75">
      <c r="A10" s="74">
        <f aca="true" t="shared" si="2" ref="A10:A15">A9+1</f>
        <v>2</v>
      </c>
      <c r="B10" s="21"/>
      <c r="C10" s="21"/>
      <c r="D10" s="281">
        <v>0</v>
      </c>
      <c r="E10" s="282">
        <v>0</v>
      </c>
      <c r="F10" s="281">
        <v>0</v>
      </c>
      <c r="G10" s="282">
        <v>0</v>
      </c>
      <c r="H10" s="281">
        <v>0</v>
      </c>
      <c r="I10" s="282">
        <v>0</v>
      </c>
      <c r="J10" s="281">
        <v>0</v>
      </c>
      <c r="K10" s="282">
        <v>0</v>
      </c>
      <c r="L10" s="281">
        <v>0</v>
      </c>
      <c r="M10" s="282">
        <v>0</v>
      </c>
      <c r="N10" s="281">
        <v>0</v>
      </c>
      <c r="O10" s="282">
        <v>0</v>
      </c>
      <c r="P10" s="277">
        <f t="shared" si="1"/>
        <v>0</v>
      </c>
    </row>
    <row r="11" spans="1:16" ht="12.75">
      <c r="A11" s="74">
        <f t="shared" si="2"/>
        <v>3</v>
      </c>
      <c r="B11" s="21"/>
      <c r="C11" s="8"/>
      <c r="D11" s="281">
        <v>0</v>
      </c>
      <c r="E11" s="282">
        <v>0</v>
      </c>
      <c r="F11" s="281">
        <v>0</v>
      </c>
      <c r="G11" s="282">
        <v>0</v>
      </c>
      <c r="H11" s="281">
        <v>0</v>
      </c>
      <c r="I11" s="282">
        <v>0</v>
      </c>
      <c r="J11" s="281">
        <v>0</v>
      </c>
      <c r="K11" s="282">
        <v>0</v>
      </c>
      <c r="L11" s="281">
        <v>0</v>
      </c>
      <c r="M11" s="282">
        <v>0</v>
      </c>
      <c r="N11" s="281">
        <v>0</v>
      </c>
      <c r="O11" s="282">
        <v>0</v>
      </c>
      <c r="P11" s="277">
        <f t="shared" si="1"/>
        <v>0</v>
      </c>
    </row>
    <row r="12" spans="1:16" ht="12.75">
      <c r="A12" s="74">
        <f t="shared" si="2"/>
        <v>4</v>
      </c>
      <c r="B12" s="8"/>
      <c r="C12" s="8"/>
      <c r="D12" s="281">
        <v>0</v>
      </c>
      <c r="E12" s="282">
        <v>0</v>
      </c>
      <c r="F12" s="281">
        <v>0</v>
      </c>
      <c r="G12" s="282">
        <v>0</v>
      </c>
      <c r="H12" s="281">
        <v>0</v>
      </c>
      <c r="I12" s="282">
        <v>0</v>
      </c>
      <c r="J12" s="281">
        <v>0</v>
      </c>
      <c r="K12" s="282">
        <v>0</v>
      </c>
      <c r="L12" s="281">
        <v>0</v>
      </c>
      <c r="M12" s="282">
        <v>0</v>
      </c>
      <c r="N12" s="281">
        <v>0</v>
      </c>
      <c r="O12" s="282">
        <v>0</v>
      </c>
      <c r="P12" s="277">
        <f t="shared" si="1"/>
        <v>0</v>
      </c>
    </row>
    <row r="13" spans="1:16" ht="12.75">
      <c r="A13" s="74">
        <f t="shared" si="2"/>
        <v>5</v>
      </c>
      <c r="B13" s="8"/>
      <c r="C13" s="8"/>
      <c r="D13" s="281">
        <v>0</v>
      </c>
      <c r="E13" s="282">
        <v>0</v>
      </c>
      <c r="F13" s="281">
        <v>0</v>
      </c>
      <c r="G13" s="282">
        <v>0</v>
      </c>
      <c r="H13" s="281">
        <v>0</v>
      </c>
      <c r="I13" s="282">
        <v>0</v>
      </c>
      <c r="J13" s="281">
        <v>0</v>
      </c>
      <c r="K13" s="282">
        <v>0</v>
      </c>
      <c r="L13" s="281">
        <v>0</v>
      </c>
      <c r="M13" s="282">
        <v>0</v>
      </c>
      <c r="N13" s="281">
        <v>0</v>
      </c>
      <c r="O13" s="282">
        <v>0</v>
      </c>
      <c r="P13" s="277">
        <f t="shared" si="1"/>
        <v>0</v>
      </c>
    </row>
    <row r="14" spans="1:16" ht="12.75">
      <c r="A14" s="74">
        <f t="shared" si="2"/>
        <v>6</v>
      </c>
      <c r="B14" s="8"/>
      <c r="C14" s="8"/>
      <c r="D14" s="281">
        <v>0</v>
      </c>
      <c r="E14" s="282">
        <v>0</v>
      </c>
      <c r="F14" s="281">
        <v>0</v>
      </c>
      <c r="G14" s="282">
        <v>0</v>
      </c>
      <c r="H14" s="281">
        <v>0</v>
      </c>
      <c r="I14" s="282">
        <v>0</v>
      </c>
      <c r="J14" s="281">
        <v>0</v>
      </c>
      <c r="K14" s="282">
        <v>0</v>
      </c>
      <c r="L14" s="281">
        <v>0</v>
      </c>
      <c r="M14" s="282">
        <v>0</v>
      </c>
      <c r="N14" s="281">
        <v>0</v>
      </c>
      <c r="O14" s="282">
        <v>0</v>
      </c>
      <c r="P14" s="277">
        <f t="shared" si="1"/>
        <v>0</v>
      </c>
    </row>
    <row r="15" spans="1:16" ht="12.75">
      <c r="A15" s="74">
        <f t="shared" si="2"/>
        <v>7</v>
      </c>
      <c r="B15" s="8"/>
      <c r="C15" s="8"/>
      <c r="D15" s="281">
        <v>0</v>
      </c>
      <c r="E15" s="282">
        <v>0</v>
      </c>
      <c r="F15" s="281">
        <v>0</v>
      </c>
      <c r="G15" s="282">
        <v>0</v>
      </c>
      <c r="H15" s="281">
        <v>0</v>
      </c>
      <c r="I15" s="282">
        <v>0</v>
      </c>
      <c r="J15" s="281">
        <v>0</v>
      </c>
      <c r="K15" s="282">
        <v>0</v>
      </c>
      <c r="L15" s="281">
        <v>0</v>
      </c>
      <c r="M15" s="282">
        <v>0</v>
      </c>
      <c r="N15" s="281">
        <v>0</v>
      </c>
      <c r="O15" s="282">
        <v>0</v>
      </c>
      <c r="P15" s="277">
        <f t="shared" si="1"/>
        <v>0</v>
      </c>
    </row>
    <row r="16" spans="1:16" ht="13.5" thickBot="1">
      <c r="A16" s="75"/>
      <c r="B16" s="76" t="str">
        <f>P8</f>
        <v>Total Subcontracting costs</v>
      </c>
      <c r="C16" s="76" t="str">
        <f>F7</f>
        <v>PP1/Cro 1</v>
      </c>
      <c r="D16" s="283">
        <f aca="true" t="shared" si="3" ref="D16:O16">SUM(D9:D15)</f>
        <v>930</v>
      </c>
      <c r="E16" s="284">
        <f t="shared" si="3"/>
        <v>0</v>
      </c>
      <c r="F16" s="283">
        <f t="shared" si="3"/>
        <v>0</v>
      </c>
      <c r="G16" s="284">
        <f t="shared" si="3"/>
        <v>0</v>
      </c>
      <c r="H16" s="283">
        <f t="shared" si="3"/>
        <v>0</v>
      </c>
      <c r="I16" s="284">
        <f t="shared" si="3"/>
        <v>0</v>
      </c>
      <c r="J16" s="283">
        <f t="shared" si="3"/>
        <v>0</v>
      </c>
      <c r="K16" s="284">
        <f t="shared" si="3"/>
        <v>0</v>
      </c>
      <c r="L16" s="283">
        <f>SUM(L9:L15)</f>
        <v>0</v>
      </c>
      <c r="M16" s="284">
        <f t="shared" si="3"/>
        <v>0</v>
      </c>
      <c r="N16" s="283">
        <f t="shared" si="3"/>
        <v>0</v>
      </c>
      <c r="O16" s="284">
        <f t="shared" si="3"/>
        <v>0</v>
      </c>
      <c r="P16" s="285">
        <f>SUM(P9:P15)</f>
        <v>930</v>
      </c>
    </row>
    <row r="17" spans="4:16" ht="14.25" thickBot="1" thickTop="1">
      <c r="D17" s="393">
        <f>D16+E16</f>
        <v>930</v>
      </c>
      <c r="E17" s="394"/>
      <c r="F17" s="393">
        <f>F16+G16</f>
        <v>0</v>
      </c>
      <c r="G17" s="394"/>
      <c r="H17" s="393">
        <f>H16+I16</f>
        <v>0</v>
      </c>
      <c r="I17" s="394"/>
      <c r="J17" s="393">
        <f>J16+K16</f>
        <v>0</v>
      </c>
      <c r="K17" s="394"/>
      <c r="L17" s="393">
        <f>L16+M16</f>
        <v>0</v>
      </c>
      <c r="M17" s="394"/>
      <c r="N17" s="393">
        <f>N16+O16</f>
        <v>0</v>
      </c>
      <c r="O17" s="394"/>
      <c r="P17" s="289">
        <f>SUM(D17:O17)</f>
        <v>930</v>
      </c>
    </row>
    <row r="18" ht="12.75">
      <c r="B18" s="165" t="s">
        <v>152</v>
      </c>
    </row>
    <row r="19" spans="1:16" ht="12.75">
      <c r="A19" s="12"/>
      <c r="B19" s="397" t="s">
        <v>134</v>
      </c>
      <c r="C19" s="397"/>
      <c r="D19" s="397"/>
      <c r="E19" s="397"/>
      <c r="F19" s="397"/>
      <c r="G19" s="397"/>
      <c r="H19" s="397"/>
      <c r="I19" s="397"/>
      <c r="J19" s="397"/>
      <c r="K19" s="397"/>
      <c r="L19" s="397"/>
      <c r="M19" s="397"/>
      <c r="N19" s="397"/>
      <c r="O19" s="397"/>
      <c r="P19" s="397"/>
    </row>
    <row r="20" spans="2:16" ht="12.75">
      <c r="B20" s="397"/>
      <c r="C20" s="397"/>
      <c r="D20" s="397"/>
      <c r="E20" s="397"/>
      <c r="F20" s="397"/>
      <c r="G20" s="397"/>
      <c r="H20" s="397"/>
      <c r="I20" s="397"/>
      <c r="J20" s="397"/>
      <c r="K20" s="397"/>
      <c r="L20" s="397"/>
      <c r="M20" s="397"/>
      <c r="N20" s="397"/>
      <c r="O20" s="397"/>
      <c r="P20" s="397"/>
    </row>
    <row r="21" spans="2:16" ht="12.75">
      <c r="B21" s="397"/>
      <c r="C21" s="397"/>
      <c r="D21" s="397"/>
      <c r="E21" s="397"/>
      <c r="F21" s="397"/>
      <c r="G21" s="397"/>
      <c r="H21" s="397"/>
      <c r="I21" s="397"/>
      <c r="J21" s="397"/>
      <c r="K21" s="397"/>
      <c r="L21" s="397"/>
      <c r="M21" s="397"/>
      <c r="N21" s="397"/>
      <c r="O21" s="397"/>
      <c r="P21" s="397"/>
    </row>
    <row r="22" spans="2:16" ht="12.75">
      <c r="B22" s="185"/>
      <c r="C22" s="185"/>
      <c r="D22" s="185"/>
      <c r="E22" s="185"/>
      <c r="F22" s="185"/>
      <c r="G22" s="185"/>
      <c r="H22" s="185"/>
      <c r="I22" s="185"/>
      <c r="J22" s="185"/>
      <c r="K22" s="185"/>
      <c r="L22" s="185"/>
      <c r="M22" s="185"/>
      <c r="N22" s="185"/>
      <c r="O22" s="185"/>
      <c r="P22" s="185"/>
    </row>
    <row r="23" spans="2:16" ht="12.75">
      <c r="B23" s="185"/>
      <c r="C23" s="185"/>
      <c r="D23" s="185"/>
      <c r="E23" s="185"/>
      <c r="F23" s="185"/>
      <c r="G23" s="185"/>
      <c r="H23" s="185"/>
      <c r="I23" s="185"/>
      <c r="J23" s="185"/>
      <c r="K23" s="185"/>
      <c r="L23" s="185"/>
      <c r="M23" s="185"/>
      <c r="N23" s="185"/>
      <c r="O23" s="185"/>
      <c r="P23" s="185"/>
    </row>
    <row r="24" spans="2:14" ht="19.5" thickBot="1">
      <c r="B24" s="22" t="s">
        <v>131</v>
      </c>
      <c r="D24" s="132"/>
      <c r="F24" s="132" t="str">
        <f>'e-Podugovaranje'!D22</f>
        <v>PP2/Cro 2</v>
      </c>
      <c r="N24" s="63" t="s">
        <v>201</v>
      </c>
    </row>
    <row r="25" spans="1:16" ht="39" thickTop="1">
      <c r="A25" s="72"/>
      <c r="B25" s="73" t="s">
        <v>24</v>
      </c>
      <c r="C25" s="223" t="s">
        <v>23</v>
      </c>
      <c r="D25" s="199" t="str">
        <f>D8</f>
        <v>1st 3-m. period Q3 2023</v>
      </c>
      <c r="E25" s="200" t="str">
        <f aca="true" t="shared" si="4" ref="E25:O25">E8</f>
        <v>2nd 3-m. period Q4 2023</v>
      </c>
      <c r="F25" s="199" t="str">
        <f t="shared" si="4"/>
        <v>3rd 3-m. period Q1 2024</v>
      </c>
      <c r="G25" s="200" t="str">
        <f t="shared" si="4"/>
        <v>4th 3-m. period Q2 2024</v>
      </c>
      <c r="H25" s="199" t="str">
        <f t="shared" si="4"/>
        <v>5th 3.m. period Q3 2024</v>
      </c>
      <c r="I25" s="200" t="str">
        <f t="shared" si="4"/>
        <v>6th 3.m. period Q4 2024</v>
      </c>
      <c r="J25" s="199" t="str">
        <f t="shared" si="4"/>
        <v>7th 3.m. period Q1 2025</v>
      </c>
      <c r="K25" s="200" t="str">
        <f t="shared" si="4"/>
        <v>8th 3.m. period Q2 2025</v>
      </c>
      <c r="L25" s="199" t="str">
        <f t="shared" si="4"/>
        <v>9th 3.m. period Q3 2025</v>
      </c>
      <c r="M25" s="200" t="str">
        <f t="shared" si="4"/>
        <v>10th 3.m. period Q4 2025</v>
      </c>
      <c r="N25" s="199" t="str">
        <f t="shared" si="4"/>
        <v>11th 3.m. period Q1 2026</v>
      </c>
      <c r="O25" s="200" t="str">
        <f t="shared" si="4"/>
        <v>12th 3.m. period Q2 2026</v>
      </c>
      <c r="P25" s="46" t="s">
        <v>27</v>
      </c>
    </row>
    <row r="26" spans="1:16" ht="12.75">
      <c r="A26" s="74">
        <v>1</v>
      </c>
      <c r="B26" s="21" t="s">
        <v>133</v>
      </c>
      <c r="C26" s="21"/>
      <c r="D26" s="281">
        <v>930</v>
      </c>
      <c r="E26" s="288">
        <v>0</v>
      </c>
      <c r="F26" s="281">
        <v>0</v>
      </c>
      <c r="G26" s="288">
        <v>0</v>
      </c>
      <c r="H26" s="281">
        <v>0</v>
      </c>
      <c r="I26" s="282">
        <v>0</v>
      </c>
      <c r="J26" s="281">
        <v>0</v>
      </c>
      <c r="K26" s="282">
        <v>0</v>
      </c>
      <c r="L26" s="281">
        <v>0</v>
      </c>
      <c r="M26" s="282">
        <v>0</v>
      </c>
      <c r="N26" s="281">
        <v>0</v>
      </c>
      <c r="O26" s="282">
        <v>0</v>
      </c>
      <c r="P26" s="277">
        <f aca="true" t="shared" si="5" ref="P26:P32">SUM(D26:O26)</f>
        <v>930</v>
      </c>
    </row>
    <row r="27" spans="1:16" ht="12.75">
      <c r="A27" s="74">
        <f aca="true" t="shared" si="6" ref="A27:A32">A26+1</f>
        <v>2</v>
      </c>
      <c r="B27" s="21"/>
      <c r="C27" s="21"/>
      <c r="D27" s="281">
        <v>0</v>
      </c>
      <c r="E27" s="282">
        <v>0</v>
      </c>
      <c r="F27" s="281">
        <v>0</v>
      </c>
      <c r="G27" s="282">
        <v>0</v>
      </c>
      <c r="H27" s="281">
        <v>0</v>
      </c>
      <c r="I27" s="282">
        <v>0</v>
      </c>
      <c r="J27" s="281">
        <v>0</v>
      </c>
      <c r="K27" s="282">
        <v>0</v>
      </c>
      <c r="L27" s="281">
        <v>0</v>
      </c>
      <c r="M27" s="282">
        <v>0</v>
      </c>
      <c r="N27" s="281">
        <v>0</v>
      </c>
      <c r="O27" s="282">
        <v>0</v>
      </c>
      <c r="P27" s="277">
        <f t="shared" si="5"/>
        <v>0</v>
      </c>
    </row>
    <row r="28" spans="1:16" ht="12.75">
      <c r="A28" s="74">
        <f t="shared" si="6"/>
        <v>3</v>
      </c>
      <c r="B28" s="21"/>
      <c r="C28" s="8"/>
      <c r="D28" s="281">
        <v>0</v>
      </c>
      <c r="E28" s="282">
        <v>0</v>
      </c>
      <c r="F28" s="281">
        <v>0</v>
      </c>
      <c r="G28" s="282">
        <v>0</v>
      </c>
      <c r="H28" s="281">
        <v>0</v>
      </c>
      <c r="I28" s="282">
        <v>0</v>
      </c>
      <c r="J28" s="281">
        <v>0</v>
      </c>
      <c r="K28" s="282">
        <v>0</v>
      </c>
      <c r="L28" s="281">
        <v>0</v>
      </c>
      <c r="M28" s="282">
        <v>0</v>
      </c>
      <c r="N28" s="281">
        <v>0</v>
      </c>
      <c r="O28" s="282">
        <v>0</v>
      </c>
      <c r="P28" s="277">
        <f t="shared" si="5"/>
        <v>0</v>
      </c>
    </row>
    <row r="29" spans="1:16" ht="12.75">
      <c r="A29" s="74">
        <f t="shared" si="6"/>
        <v>4</v>
      </c>
      <c r="B29" s="8"/>
      <c r="C29" s="8"/>
      <c r="D29" s="281">
        <v>0</v>
      </c>
      <c r="E29" s="282">
        <v>0</v>
      </c>
      <c r="F29" s="281">
        <v>0</v>
      </c>
      <c r="G29" s="282">
        <v>0</v>
      </c>
      <c r="H29" s="281">
        <v>0</v>
      </c>
      <c r="I29" s="282">
        <v>0</v>
      </c>
      <c r="J29" s="281">
        <v>0</v>
      </c>
      <c r="K29" s="282">
        <v>0</v>
      </c>
      <c r="L29" s="281">
        <v>0</v>
      </c>
      <c r="M29" s="282">
        <v>0</v>
      </c>
      <c r="N29" s="281">
        <v>0</v>
      </c>
      <c r="O29" s="282">
        <v>0</v>
      </c>
      <c r="P29" s="277">
        <f t="shared" si="5"/>
        <v>0</v>
      </c>
    </row>
    <row r="30" spans="1:16" ht="12.75">
      <c r="A30" s="74">
        <f t="shared" si="6"/>
        <v>5</v>
      </c>
      <c r="B30" s="8"/>
      <c r="C30" s="8"/>
      <c r="D30" s="281">
        <v>0</v>
      </c>
      <c r="E30" s="282">
        <v>0</v>
      </c>
      <c r="F30" s="281">
        <v>0</v>
      </c>
      <c r="G30" s="282">
        <v>0</v>
      </c>
      <c r="H30" s="281">
        <v>0</v>
      </c>
      <c r="I30" s="282">
        <v>0</v>
      </c>
      <c r="J30" s="281">
        <v>0</v>
      </c>
      <c r="K30" s="282">
        <v>0</v>
      </c>
      <c r="L30" s="281">
        <v>0</v>
      </c>
      <c r="M30" s="282">
        <v>0</v>
      </c>
      <c r="N30" s="281">
        <v>0</v>
      </c>
      <c r="O30" s="282">
        <v>0</v>
      </c>
      <c r="P30" s="277">
        <f t="shared" si="5"/>
        <v>0</v>
      </c>
    </row>
    <row r="31" spans="1:16" ht="12.75">
      <c r="A31" s="74">
        <f t="shared" si="6"/>
        <v>6</v>
      </c>
      <c r="B31" s="8"/>
      <c r="C31" s="8"/>
      <c r="D31" s="281">
        <v>0</v>
      </c>
      <c r="E31" s="282">
        <v>0</v>
      </c>
      <c r="F31" s="281">
        <v>0</v>
      </c>
      <c r="G31" s="282">
        <v>0</v>
      </c>
      <c r="H31" s="281">
        <v>0</v>
      </c>
      <c r="I31" s="282">
        <v>0</v>
      </c>
      <c r="J31" s="281">
        <v>0</v>
      </c>
      <c r="K31" s="282">
        <v>0</v>
      </c>
      <c r="L31" s="281">
        <v>0</v>
      </c>
      <c r="M31" s="282">
        <v>0</v>
      </c>
      <c r="N31" s="281">
        <v>0</v>
      </c>
      <c r="O31" s="282">
        <v>0</v>
      </c>
      <c r="P31" s="277">
        <f t="shared" si="5"/>
        <v>0</v>
      </c>
    </row>
    <row r="32" spans="1:16" ht="12.75">
      <c r="A32" s="74">
        <f t="shared" si="6"/>
        <v>7</v>
      </c>
      <c r="B32" s="8"/>
      <c r="C32" s="8"/>
      <c r="D32" s="281">
        <v>0</v>
      </c>
      <c r="E32" s="282">
        <v>0</v>
      </c>
      <c r="F32" s="281">
        <v>0</v>
      </c>
      <c r="G32" s="282">
        <v>0</v>
      </c>
      <c r="H32" s="281">
        <v>0</v>
      </c>
      <c r="I32" s="282">
        <v>0</v>
      </c>
      <c r="J32" s="281">
        <v>0</v>
      </c>
      <c r="K32" s="282">
        <v>0</v>
      </c>
      <c r="L32" s="281">
        <v>0</v>
      </c>
      <c r="M32" s="282">
        <v>0</v>
      </c>
      <c r="N32" s="281">
        <v>0</v>
      </c>
      <c r="O32" s="282">
        <v>0</v>
      </c>
      <c r="P32" s="277">
        <f t="shared" si="5"/>
        <v>0</v>
      </c>
    </row>
    <row r="33" spans="1:16" ht="13.5" thickBot="1">
      <c r="A33" s="75"/>
      <c r="B33" s="76" t="str">
        <f>P25</f>
        <v>Total Subcontracting costs</v>
      </c>
      <c r="C33" s="76" t="str">
        <f>F24</f>
        <v>PP2/Cro 2</v>
      </c>
      <c r="D33" s="283">
        <f aca="true" t="shared" si="7" ref="D33:P33">SUM(D26:D32)</f>
        <v>930</v>
      </c>
      <c r="E33" s="284">
        <f t="shared" si="7"/>
        <v>0</v>
      </c>
      <c r="F33" s="283">
        <f t="shared" si="7"/>
        <v>0</v>
      </c>
      <c r="G33" s="284">
        <f t="shared" si="7"/>
        <v>0</v>
      </c>
      <c r="H33" s="283">
        <f t="shared" si="7"/>
        <v>0</v>
      </c>
      <c r="I33" s="284">
        <f t="shared" si="7"/>
        <v>0</v>
      </c>
      <c r="J33" s="283">
        <f t="shared" si="7"/>
        <v>0</v>
      </c>
      <c r="K33" s="284">
        <f t="shared" si="7"/>
        <v>0</v>
      </c>
      <c r="L33" s="283">
        <f t="shared" si="7"/>
        <v>0</v>
      </c>
      <c r="M33" s="284">
        <f t="shared" si="7"/>
        <v>0</v>
      </c>
      <c r="N33" s="283">
        <f t="shared" si="7"/>
        <v>0</v>
      </c>
      <c r="O33" s="284">
        <f t="shared" si="7"/>
        <v>0</v>
      </c>
      <c r="P33" s="286">
        <f t="shared" si="7"/>
        <v>930</v>
      </c>
    </row>
    <row r="34" spans="4:16" ht="14.25" thickBot="1" thickTop="1">
      <c r="D34" s="393">
        <f>D33+E33</f>
        <v>930</v>
      </c>
      <c r="E34" s="394"/>
      <c r="F34" s="393">
        <f>F33+G33</f>
        <v>0</v>
      </c>
      <c r="G34" s="394"/>
      <c r="H34" s="393">
        <f>H33+I33</f>
        <v>0</v>
      </c>
      <c r="I34" s="394"/>
      <c r="J34" s="393">
        <f>J33+K33</f>
        <v>0</v>
      </c>
      <c r="K34" s="394"/>
      <c r="L34" s="393">
        <f>L33+M33</f>
        <v>0</v>
      </c>
      <c r="M34" s="394"/>
      <c r="N34" s="393">
        <f>N33+O33</f>
        <v>0</v>
      </c>
      <c r="O34" s="394"/>
      <c r="P34" s="289">
        <f>SUM(D34:O34)</f>
        <v>930</v>
      </c>
    </row>
    <row r="35" ht="12.75">
      <c r="B35" s="165" t="s">
        <v>152</v>
      </c>
    </row>
    <row r="36" spans="2:16" ht="12.75">
      <c r="B36" s="397" t="s">
        <v>134</v>
      </c>
      <c r="C36" s="397"/>
      <c r="D36" s="397"/>
      <c r="E36" s="397"/>
      <c r="F36" s="397"/>
      <c r="G36" s="397"/>
      <c r="H36" s="397"/>
      <c r="I36" s="397"/>
      <c r="J36" s="397"/>
      <c r="K36" s="397"/>
      <c r="L36" s="397"/>
      <c r="M36" s="397"/>
      <c r="N36" s="397"/>
      <c r="O36" s="397"/>
      <c r="P36" s="397"/>
    </row>
    <row r="37" spans="2:16" ht="12.75">
      <c r="B37" s="397"/>
      <c r="C37" s="397"/>
      <c r="D37" s="397"/>
      <c r="E37" s="397"/>
      <c r="F37" s="397"/>
      <c r="G37" s="397"/>
      <c r="H37" s="397"/>
      <c r="I37" s="397"/>
      <c r="J37" s="397"/>
      <c r="K37" s="397"/>
      <c r="L37" s="397"/>
      <c r="M37" s="397"/>
      <c r="N37" s="397"/>
      <c r="O37" s="397"/>
      <c r="P37" s="397"/>
    </row>
    <row r="38" spans="2:16" ht="12.75">
      <c r="B38" s="397"/>
      <c r="C38" s="397"/>
      <c r="D38" s="397"/>
      <c r="E38" s="397"/>
      <c r="F38" s="397"/>
      <c r="G38" s="397"/>
      <c r="H38" s="397"/>
      <c r="I38" s="397"/>
      <c r="J38" s="397"/>
      <c r="K38" s="397"/>
      <c r="L38" s="397"/>
      <c r="M38" s="397"/>
      <c r="N38" s="397"/>
      <c r="O38" s="397"/>
      <c r="P38" s="397"/>
    </row>
    <row r="40" spans="2:18" ht="12.75">
      <c r="B40" s="165" t="s">
        <v>152</v>
      </c>
      <c r="C40" s="6"/>
      <c r="D40" s="6"/>
      <c r="E40" s="5"/>
      <c r="F40" s="20"/>
      <c r="G40" s="20"/>
      <c r="H40" s="7"/>
      <c r="I40" s="7"/>
      <c r="J40" s="7"/>
      <c r="K40" s="7"/>
      <c r="L40" s="7"/>
      <c r="M40" s="7"/>
      <c r="N40" s="7"/>
      <c r="O40" s="7"/>
      <c r="P40" s="7"/>
      <c r="Q40" s="7"/>
      <c r="R40" s="7"/>
    </row>
    <row r="41" spans="2:18" ht="12.75" customHeight="1">
      <c r="B41" s="404" t="s">
        <v>195</v>
      </c>
      <c r="C41" s="404"/>
      <c r="D41" s="404"/>
      <c r="E41" s="404"/>
      <c r="F41" s="404"/>
      <c r="G41" s="404"/>
      <c r="H41" s="404"/>
      <c r="I41" s="404"/>
      <c r="J41" s="404"/>
      <c r="K41" s="404"/>
      <c r="L41" s="404"/>
      <c r="M41" s="404"/>
      <c r="N41" s="404"/>
      <c r="O41" s="189"/>
      <c r="P41" s="189"/>
      <c r="Q41" s="189"/>
      <c r="R41" s="189"/>
    </row>
    <row r="42" spans="2:18" ht="12.75">
      <c r="B42" s="404"/>
      <c r="C42" s="404"/>
      <c r="D42" s="404"/>
      <c r="E42" s="404"/>
      <c r="F42" s="404"/>
      <c r="G42" s="404"/>
      <c r="H42" s="404"/>
      <c r="I42" s="404"/>
      <c r="J42" s="404"/>
      <c r="K42" s="404"/>
      <c r="L42" s="404"/>
      <c r="M42" s="404"/>
      <c r="N42" s="404"/>
      <c r="O42" s="189"/>
      <c r="P42" s="189"/>
      <c r="Q42" s="189"/>
      <c r="R42" s="189"/>
    </row>
  </sheetData>
  <sheetProtection/>
  <mergeCells count="15">
    <mergeCell ref="J34:K34"/>
    <mergeCell ref="L34:M34"/>
    <mergeCell ref="N34:O34"/>
    <mergeCell ref="B19:P21"/>
    <mergeCell ref="B36:P38"/>
    <mergeCell ref="B41:N42"/>
    <mergeCell ref="D34:E34"/>
    <mergeCell ref="F34:G34"/>
    <mergeCell ref="H34:I34"/>
    <mergeCell ref="D17:E17"/>
    <mergeCell ref="F17:G17"/>
    <mergeCell ref="H17:I17"/>
    <mergeCell ref="J17:K17"/>
    <mergeCell ref="L17:M17"/>
    <mergeCell ref="N17:O17"/>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&amp;C&amp;F</oddHeader>
    <oddFooter>&amp;L&amp;B Confidential&amp;B&amp;C&amp;D&amp;RPage &amp;P</oddFooter>
  </headerFooter>
</worksheet>
</file>

<file path=xl/worksheets/sheet6.xml><?xml version="1.0" encoding="utf-8"?>
<worksheet xmlns="http://schemas.openxmlformats.org/spreadsheetml/2006/main" xmlns:r="http://schemas.openxmlformats.org/officeDocument/2006/relationships">
  <dimension ref="A1:R41"/>
  <sheetViews>
    <sheetView zoomScale="80" zoomScaleNormal="80" workbookViewId="0" topLeftCell="A1">
      <selection activeCell="A1" sqref="A1"/>
    </sheetView>
  </sheetViews>
  <sheetFormatPr defaultColWidth="9.140625" defaultRowHeight="12.75"/>
  <cols>
    <col min="1" max="1" width="4.57421875" style="17" customWidth="1"/>
    <col min="2" max="2" width="41.28125" style="17" customWidth="1"/>
    <col min="3" max="3" width="15.140625" style="17" customWidth="1"/>
    <col min="4" max="4" width="13.140625" style="17" customWidth="1"/>
    <col min="5" max="5" width="12.8515625" style="17" customWidth="1"/>
    <col min="6" max="6" width="12.00390625" style="17" customWidth="1"/>
    <col min="7" max="7" width="11.57421875" style="17" customWidth="1"/>
    <col min="8" max="8" width="11.00390625" style="17" customWidth="1"/>
    <col min="9" max="9" width="11.28125" style="17" customWidth="1"/>
    <col min="10" max="10" width="11.140625" style="17" customWidth="1"/>
    <col min="11" max="11" width="12.8515625" style="17" customWidth="1"/>
    <col min="12" max="12" width="12.28125" style="17" customWidth="1"/>
    <col min="13" max="13" width="13.8515625" style="17" customWidth="1"/>
    <col min="14" max="14" width="12.28125" style="17" customWidth="1"/>
    <col min="15" max="15" width="13.00390625" style="17" customWidth="1"/>
    <col min="16" max="16" width="12.421875" style="17" customWidth="1"/>
    <col min="17" max="17" width="8.7109375" style="17" customWidth="1"/>
    <col min="18" max="16384" width="9.140625" style="17" customWidth="1"/>
  </cols>
  <sheetData>
    <row r="1" spans="2:16" ht="41.25" customHeight="1" thickBot="1">
      <c r="B1" s="224" t="s">
        <v>39</v>
      </c>
      <c r="C1" s="133" t="str">
        <f>'e-Podugovaranje'!D7</f>
        <v>PP1/Cro 1</v>
      </c>
      <c r="H1" s="15"/>
      <c r="I1" s="2"/>
      <c r="J1" s="2"/>
      <c r="K1" s="2"/>
      <c r="L1" s="2"/>
      <c r="M1" s="2"/>
      <c r="N1" s="2"/>
      <c r="O1" s="2"/>
      <c r="P1" s="63" t="s">
        <v>201</v>
      </c>
    </row>
    <row r="2" spans="1:16" ht="39" customHeight="1" thickTop="1">
      <c r="A2" s="42"/>
      <c r="B2" s="43" t="str">
        <f>'e-Podugovaranje'!B23</f>
        <v>Assets</v>
      </c>
      <c r="C2" s="43"/>
      <c r="D2" s="211" t="str">
        <f>'e-Putni troškovi'!D8</f>
        <v>1st 3-m. period Q3 2023</v>
      </c>
      <c r="E2" s="212" t="str">
        <f>'e-Putni troškovi'!E8</f>
        <v>2nd 3-m. period Q4 2023</v>
      </c>
      <c r="F2" s="211" t="str">
        <f>'e-Putni troškovi'!F8</f>
        <v>3rd 3-m. period Q1 2024</v>
      </c>
      <c r="G2" s="212" t="str">
        <f>'e-Putni troškovi'!G8</f>
        <v>4th 3-m. period Q2 2024</v>
      </c>
      <c r="H2" s="211" t="str">
        <f>'e-Putni troškovi'!H8</f>
        <v>5th 3.m. period Q3 2024</v>
      </c>
      <c r="I2" s="212" t="str">
        <f>'e-Putni troškovi'!I8</f>
        <v>6th 3.m. period Q4 2024</v>
      </c>
      <c r="J2" s="211" t="str">
        <f>'e-Putni troškovi'!J8</f>
        <v>7th 3.m. period Q1 2025</v>
      </c>
      <c r="K2" s="212" t="str">
        <f>'e-Putni troškovi'!K8</f>
        <v>8th 3.m. period Q2 2025</v>
      </c>
      <c r="L2" s="211" t="str">
        <f>'e-Putni troškovi'!L8</f>
        <v>9th 3.m. period Q3 2025</v>
      </c>
      <c r="M2" s="212" t="str">
        <f>'e-Putni troškovi'!M8</f>
        <v>10th 3.m. period Q4 2025</v>
      </c>
      <c r="N2" s="211" t="str">
        <f>'e-Putni troškovi'!N8</f>
        <v>11th 3.m. period Q1 2026</v>
      </c>
      <c r="O2" s="212" t="str">
        <f>'e-Putni troškovi'!O8</f>
        <v>12th 3.m. period Q2 2026</v>
      </c>
      <c r="P2" s="78" t="s">
        <v>29</v>
      </c>
    </row>
    <row r="3" spans="1:16" ht="12.75">
      <c r="A3" s="44">
        <v>1</v>
      </c>
      <c r="B3" s="51" t="s">
        <v>158</v>
      </c>
      <c r="C3" s="49"/>
      <c r="D3" s="294">
        <v>1990</v>
      </c>
      <c r="E3" s="295">
        <v>1990</v>
      </c>
      <c r="F3" s="294">
        <v>1990</v>
      </c>
      <c r="G3" s="295">
        <v>1990</v>
      </c>
      <c r="H3" s="294">
        <v>0</v>
      </c>
      <c r="I3" s="296">
        <v>0</v>
      </c>
      <c r="J3" s="294">
        <v>0</v>
      </c>
      <c r="K3" s="296">
        <v>0</v>
      </c>
      <c r="L3" s="294">
        <v>0</v>
      </c>
      <c r="M3" s="296">
        <v>0</v>
      </c>
      <c r="N3" s="294">
        <v>0</v>
      </c>
      <c r="O3" s="296">
        <v>0</v>
      </c>
      <c r="P3" s="297">
        <f>SUM(D3:O3)</f>
        <v>7960</v>
      </c>
    </row>
    <row r="4" spans="1:16" ht="12.75">
      <c r="A4" s="44">
        <f aca="true" t="shared" si="0" ref="A4:A14">A3+1</f>
        <v>2</v>
      </c>
      <c r="B4" s="51" t="s">
        <v>159</v>
      </c>
      <c r="C4" s="49"/>
      <c r="D4" s="294">
        <v>330</v>
      </c>
      <c r="E4" s="295">
        <v>330</v>
      </c>
      <c r="F4" s="294">
        <v>330</v>
      </c>
      <c r="G4" s="295">
        <v>330</v>
      </c>
      <c r="H4" s="294">
        <v>0</v>
      </c>
      <c r="I4" s="296">
        <v>0</v>
      </c>
      <c r="J4" s="294">
        <v>0</v>
      </c>
      <c r="K4" s="296">
        <v>0</v>
      </c>
      <c r="L4" s="294">
        <v>0</v>
      </c>
      <c r="M4" s="296">
        <v>0</v>
      </c>
      <c r="N4" s="294">
        <v>0</v>
      </c>
      <c r="O4" s="296">
        <v>0</v>
      </c>
      <c r="P4" s="297">
        <f aca="true" t="shared" si="1" ref="P4:P13">SUM(D4:O4)</f>
        <v>1320</v>
      </c>
    </row>
    <row r="5" spans="1:16" ht="12.75">
      <c r="A5" s="44">
        <f t="shared" si="0"/>
        <v>3</v>
      </c>
      <c r="B5" s="51" t="s">
        <v>52</v>
      </c>
      <c r="C5" s="49"/>
      <c r="D5" s="294">
        <v>2000</v>
      </c>
      <c r="E5" s="295">
        <v>2000</v>
      </c>
      <c r="F5" s="294">
        <v>2000</v>
      </c>
      <c r="G5" s="295">
        <v>2000</v>
      </c>
      <c r="H5" s="294">
        <v>0</v>
      </c>
      <c r="I5" s="296">
        <v>0</v>
      </c>
      <c r="J5" s="294">
        <v>0</v>
      </c>
      <c r="K5" s="296">
        <v>0</v>
      </c>
      <c r="L5" s="294">
        <v>0</v>
      </c>
      <c r="M5" s="296">
        <v>0</v>
      </c>
      <c r="N5" s="294">
        <v>0</v>
      </c>
      <c r="O5" s="296">
        <v>0</v>
      </c>
      <c r="P5" s="297">
        <f t="shared" si="1"/>
        <v>8000</v>
      </c>
    </row>
    <row r="6" spans="1:16" ht="12.75">
      <c r="A6" s="44">
        <f t="shared" si="0"/>
        <v>4</v>
      </c>
      <c r="B6" s="49"/>
      <c r="C6" s="51"/>
      <c r="D6" s="294">
        <v>0</v>
      </c>
      <c r="E6" s="296">
        <v>0</v>
      </c>
      <c r="F6" s="294">
        <v>0</v>
      </c>
      <c r="G6" s="296">
        <v>0</v>
      </c>
      <c r="H6" s="294">
        <v>0</v>
      </c>
      <c r="I6" s="296">
        <v>0</v>
      </c>
      <c r="J6" s="294">
        <v>0</v>
      </c>
      <c r="K6" s="296">
        <v>0</v>
      </c>
      <c r="L6" s="294">
        <v>0</v>
      </c>
      <c r="M6" s="296">
        <v>0</v>
      </c>
      <c r="N6" s="294">
        <v>0</v>
      </c>
      <c r="O6" s="296">
        <v>0</v>
      </c>
      <c r="P6" s="297">
        <f t="shared" si="1"/>
        <v>0</v>
      </c>
    </row>
    <row r="7" spans="1:16" ht="12.75">
      <c r="A7" s="44">
        <f t="shared" si="0"/>
        <v>5</v>
      </c>
      <c r="B7" s="49"/>
      <c r="C7" s="50"/>
      <c r="D7" s="294">
        <v>0</v>
      </c>
      <c r="E7" s="296">
        <v>0</v>
      </c>
      <c r="F7" s="294">
        <v>0</v>
      </c>
      <c r="G7" s="296">
        <v>0</v>
      </c>
      <c r="H7" s="294">
        <v>0</v>
      </c>
      <c r="I7" s="296">
        <v>0</v>
      </c>
      <c r="J7" s="294">
        <v>0</v>
      </c>
      <c r="K7" s="296">
        <v>0</v>
      </c>
      <c r="L7" s="294">
        <v>0</v>
      </c>
      <c r="M7" s="296">
        <v>0</v>
      </c>
      <c r="N7" s="294">
        <v>0</v>
      </c>
      <c r="O7" s="296">
        <v>0</v>
      </c>
      <c r="P7" s="297">
        <f t="shared" si="1"/>
        <v>0</v>
      </c>
    </row>
    <row r="8" spans="1:16" ht="12.75">
      <c r="A8" s="44">
        <f t="shared" si="0"/>
        <v>6</v>
      </c>
      <c r="B8" s="50"/>
      <c r="C8" s="50"/>
      <c r="D8" s="294">
        <v>0</v>
      </c>
      <c r="E8" s="296">
        <v>0</v>
      </c>
      <c r="F8" s="294">
        <v>0</v>
      </c>
      <c r="G8" s="296">
        <v>0</v>
      </c>
      <c r="H8" s="294">
        <v>0</v>
      </c>
      <c r="I8" s="296">
        <v>0</v>
      </c>
      <c r="J8" s="294">
        <v>0</v>
      </c>
      <c r="K8" s="296">
        <v>0</v>
      </c>
      <c r="L8" s="294">
        <v>0</v>
      </c>
      <c r="M8" s="296">
        <v>0</v>
      </c>
      <c r="N8" s="294">
        <v>0</v>
      </c>
      <c r="O8" s="296">
        <v>0</v>
      </c>
      <c r="P8" s="297">
        <f t="shared" si="1"/>
        <v>0</v>
      </c>
    </row>
    <row r="9" spans="1:16" ht="12.75">
      <c r="A9" s="44">
        <f t="shared" si="0"/>
        <v>7</v>
      </c>
      <c r="B9" s="50"/>
      <c r="C9" s="50"/>
      <c r="D9" s="294">
        <v>0</v>
      </c>
      <c r="E9" s="296">
        <v>0</v>
      </c>
      <c r="F9" s="294">
        <v>0</v>
      </c>
      <c r="G9" s="296">
        <v>0</v>
      </c>
      <c r="H9" s="294">
        <v>0</v>
      </c>
      <c r="I9" s="296">
        <v>0</v>
      </c>
      <c r="J9" s="294">
        <v>0</v>
      </c>
      <c r="K9" s="296">
        <v>0</v>
      </c>
      <c r="L9" s="294">
        <v>0</v>
      </c>
      <c r="M9" s="296">
        <v>0</v>
      </c>
      <c r="N9" s="294">
        <v>0</v>
      </c>
      <c r="O9" s="296">
        <v>0</v>
      </c>
      <c r="P9" s="297">
        <f t="shared" si="1"/>
        <v>0</v>
      </c>
    </row>
    <row r="10" spans="1:16" ht="12.75">
      <c r="A10" s="44">
        <f t="shared" si="0"/>
        <v>8</v>
      </c>
      <c r="B10" s="50"/>
      <c r="C10" s="50"/>
      <c r="D10" s="294">
        <v>0</v>
      </c>
      <c r="E10" s="296">
        <v>0</v>
      </c>
      <c r="F10" s="294">
        <v>0</v>
      </c>
      <c r="G10" s="296">
        <v>0</v>
      </c>
      <c r="H10" s="294">
        <v>0</v>
      </c>
      <c r="I10" s="296">
        <v>0</v>
      </c>
      <c r="J10" s="294">
        <v>0</v>
      </c>
      <c r="K10" s="296">
        <v>0</v>
      </c>
      <c r="L10" s="294">
        <v>0</v>
      </c>
      <c r="M10" s="296">
        <v>0</v>
      </c>
      <c r="N10" s="294">
        <v>0</v>
      </c>
      <c r="O10" s="296">
        <v>0</v>
      </c>
      <c r="P10" s="297">
        <f t="shared" si="1"/>
        <v>0</v>
      </c>
    </row>
    <row r="11" spans="1:16" ht="12.75">
      <c r="A11" s="44">
        <f t="shared" si="0"/>
        <v>9</v>
      </c>
      <c r="B11" s="50"/>
      <c r="C11" s="50"/>
      <c r="D11" s="294">
        <v>0</v>
      </c>
      <c r="E11" s="296">
        <v>0</v>
      </c>
      <c r="F11" s="294">
        <v>0</v>
      </c>
      <c r="G11" s="296">
        <v>0</v>
      </c>
      <c r="H11" s="294">
        <v>0</v>
      </c>
      <c r="I11" s="296">
        <v>0</v>
      </c>
      <c r="J11" s="294">
        <v>0</v>
      </c>
      <c r="K11" s="296">
        <v>0</v>
      </c>
      <c r="L11" s="294">
        <v>0</v>
      </c>
      <c r="M11" s="296">
        <v>0</v>
      </c>
      <c r="N11" s="294">
        <v>0</v>
      </c>
      <c r="O11" s="296">
        <v>0</v>
      </c>
      <c r="P11" s="297">
        <f t="shared" si="1"/>
        <v>0</v>
      </c>
    </row>
    <row r="12" spans="1:16" ht="12.75">
      <c r="A12" s="44">
        <f t="shared" si="0"/>
        <v>10</v>
      </c>
      <c r="B12" s="193"/>
      <c r="C12" s="193"/>
      <c r="D12" s="294">
        <v>0</v>
      </c>
      <c r="E12" s="296">
        <v>0</v>
      </c>
      <c r="F12" s="294">
        <v>0</v>
      </c>
      <c r="G12" s="296">
        <v>0</v>
      </c>
      <c r="H12" s="294">
        <v>0</v>
      </c>
      <c r="I12" s="296">
        <v>0</v>
      </c>
      <c r="J12" s="294">
        <v>0</v>
      </c>
      <c r="K12" s="296">
        <v>0</v>
      </c>
      <c r="L12" s="294">
        <v>0</v>
      </c>
      <c r="M12" s="296">
        <v>0</v>
      </c>
      <c r="N12" s="294">
        <v>0</v>
      </c>
      <c r="O12" s="296">
        <v>0</v>
      </c>
      <c r="P12" s="297">
        <f t="shared" si="1"/>
        <v>0</v>
      </c>
    </row>
    <row r="13" spans="1:16" ht="12.75">
      <c r="A13" s="44">
        <f t="shared" si="0"/>
        <v>11</v>
      </c>
      <c r="B13" s="195" t="s">
        <v>161</v>
      </c>
      <c r="C13" s="209"/>
      <c r="D13" s="294">
        <v>0</v>
      </c>
      <c r="E13" s="296">
        <v>0</v>
      </c>
      <c r="F13" s="294">
        <v>0</v>
      </c>
      <c r="G13" s="296">
        <v>0</v>
      </c>
      <c r="H13" s="294">
        <v>0</v>
      </c>
      <c r="I13" s="296">
        <v>0</v>
      </c>
      <c r="J13" s="294">
        <v>0</v>
      </c>
      <c r="K13" s="296">
        <v>0</v>
      </c>
      <c r="L13" s="294">
        <v>0</v>
      </c>
      <c r="M13" s="296">
        <v>0</v>
      </c>
      <c r="N13" s="294">
        <v>0</v>
      </c>
      <c r="O13" s="296">
        <v>0</v>
      </c>
      <c r="P13" s="297">
        <f t="shared" si="1"/>
        <v>0</v>
      </c>
    </row>
    <row r="14" spans="1:17" ht="29.25" customHeight="1">
      <c r="A14" s="44">
        <f t="shared" si="0"/>
        <v>12</v>
      </c>
      <c r="B14" s="194" t="s">
        <v>182</v>
      </c>
      <c r="C14" s="210">
        <f>P14/'e-Kontrola proračuna'!P14</f>
        <v>0.02255931610369113</v>
      </c>
      <c r="D14" s="298">
        <v>265</v>
      </c>
      <c r="E14" s="299">
        <v>265</v>
      </c>
      <c r="F14" s="298">
        <v>265</v>
      </c>
      <c r="G14" s="299">
        <v>265</v>
      </c>
      <c r="H14" s="298">
        <v>0</v>
      </c>
      <c r="I14" s="300">
        <v>0</v>
      </c>
      <c r="J14" s="298">
        <v>0</v>
      </c>
      <c r="K14" s="300">
        <v>0</v>
      </c>
      <c r="L14" s="298">
        <v>0</v>
      </c>
      <c r="M14" s="300">
        <v>0</v>
      </c>
      <c r="N14" s="298">
        <v>0</v>
      </c>
      <c r="O14" s="300">
        <v>0</v>
      </c>
      <c r="P14" s="297">
        <f>SUM(D14:O14)</f>
        <v>1060</v>
      </c>
      <c r="Q14" s="15" t="str">
        <f>IF(C14&gt;5%,"Wrong!","OK")</f>
        <v>OK</v>
      </c>
    </row>
    <row r="15" spans="1:16" ht="20.25" customHeight="1" thickBot="1">
      <c r="A15" s="71"/>
      <c r="B15" s="79" t="str">
        <f>P2</f>
        <v>Total other costs</v>
      </c>
      <c r="C15" s="79" t="str">
        <f>'e-Općenito'!B16</f>
        <v>PP1</v>
      </c>
      <c r="D15" s="301">
        <f aca="true" t="shared" si="2" ref="D15:I15">SUM(D3:D14)</f>
        <v>4585</v>
      </c>
      <c r="E15" s="303">
        <f t="shared" si="2"/>
        <v>4585</v>
      </c>
      <c r="F15" s="301">
        <f t="shared" si="2"/>
        <v>4585</v>
      </c>
      <c r="G15" s="303">
        <f t="shared" si="2"/>
        <v>4585</v>
      </c>
      <c r="H15" s="301">
        <f t="shared" si="2"/>
        <v>0</v>
      </c>
      <c r="I15" s="303">
        <f t="shared" si="2"/>
        <v>0</v>
      </c>
      <c r="J15" s="301">
        <f aca="true" t="shared" si="3" ref="J15:O15">SUM(J3:J14)</f>
        <v>0</v>
      </c>
      <c r="K15" s="303">
        <f t="shared" si="3"/>
        <v>0</v>
      </c>
      <c r="L15" s="301">
        <f t="shared" si="3"/>
        <v>0</v>
      </c>
      <c r="M15" s="303">
        <f t="shared" si="3"/>
        <v>0</v>
      </c>
      <c r="N15" s="301">
        <f t="shared" si="3"/>
        <v>0</v>
      </c>
      <c r="O15" s="303">
        <f t="shared" si="3"/>
        <v>0</v>
      </c>
      <c r="P15" s="306">
        <f>SUM(P3:P14)</f>
        <v>18340</v>
      </c>
    </row>
    <row r="16" spans="4:16" ht="14.25" thickBot="1" thickTop="1">
      <c r="D16" s="405">
        <f>D15+E15</f>
        <v>9170</v>
      </c>
      <c r="E16" s="406"/>
      <c r="F16" s="405">
        <f>F15+G15</f>
        <v>9170</v>
      </c>
      <c r="G16" s="406"/>
      <c r="H16" s="405">
        <f>H15+I15</f>
        <v>0</v>
      </c>
      <c r="I16" s="406"/>
      <c r="J16" s="405">
        <f>J15+K15</f>
        <v>0</v>
      </c>
      <c r="K16" s="406"/>
      <c r="L16" s="405">
        <f>L15+M15</f>
        <v>0</v>
      </c>
      <c r="M16" s="406"/>
      <c r="N16" s="405">
        <f>N15+O15</f>
        <v>0</v>
      </c>
      <c r="O16" s="406"/>
      <c r="P16" s="305">
        <f>SUM(D16:O16)</f>
        <v>18340</v>
      </c>
    </row>
    <row r="17" spans="2:15" ht="12.75">
      <c r="B17" s="165" t="s">
        <v>152</v>
      </c>
      <c r="C17"/>
      <c r="D17"/>
      <c r="E17" s="19"/>
      <c r="F17" s="19"/>
      <c r="G17"/>
      <c r="H17"/>
      <c r="I17"/>
      <c r="J17"/>
      <c r="K17"/>
      <c r="L17"/>
      <c r="M17"/>
      <c r="N17"/>
      <c r="O17"/>
    </row>
    <row r="18" spans="2:16" ht="12.75">
      <c r="B18" s="397" t="s">
        <v>218</v>
      </c>
      <c r="C18" s="397"/>
      <c r="D18" s="397"/>
      <c r="E18" s="397"/>
      <c r="F18" s="397"/>
      <c r="G18" s="397"/>
      <c r="H18" s="397"/>
      <c r="I18" s="397"/>
      <c r="J18" s="397"/>
      <c r="K18" s="397"/>
      <c r="L18" s="397"/>
      <c r="M18" s="397"/>
      <c r="N18" s="397"/>
      <c r="O18" s="397"/>
      <c r="P18" s="397"/>
    </row>
    <row r="19" spans="2:16" ht="30" customHeight="1">
      <c r="B19" s="397"/>
      <c r="C19" s="397"/>
      <c r="D19" s="397"/>
      <c r="E19" s="397"/>
      <c r="F19" s="397"/>
      <c r="G19" s="397"/>
      <c r="H19" s="397"/>
      <c r="I19" s="397"/>
      <c r="J19" s="397"/>
      <c r="K19" s="397"/>
      <c r="L19" s="397"/>
      <c r="M19" s="397"/>
      <c r="N19" s="397"/>
      <c r="O19" s="397"/>
      <c r="P19" s="397"/>
    </row>
    <row r="20" ht="12.75">
      <c r="B20" s="13"/>
    </row>
    <row r="21" spans="2:16" ht="37.5" customHeight="1" thickBot="1">
      <c r="B21" s="224" t="s">
        <v>40</v>
      </c>
      <c r="C21" s="133" t="str">
        <f>'e-Podugovaranje'!D22</f>
        <v>PP2/Cro 2</v>
      </c>
      <c r="H21" s="15"/>
      <c r="I21" s="2"/>
      <c r="J21" s="2"/>
      <c r="K21" s="2"/>
      <c r="L21" s="2"/>
      <c r="M21" s="2"/>
      <c r="N21" s="2"/>
      <c r="O21" s="2"/>
      <c r="P21" s="63" t="s">
        <v>201</v>
      </c>
    </row>
    <row r="22" spans="1:16" ht="44.25" customHeight="1" thickTop="1">
      <c r="A22" s="42"/>
      <c r="B22" s="43" t="str">
        <f>$B$2</f>
        <v>Assets</v>
      </c>
      <c r="C22" s="43"/>
      <c r="D22" s="292" t="str">
        <f aca="true" t="shared" si="4" ref="D22:O22">D2</f>
        <v>1st 3-m. period Q3 2023</v>
      </c>
      <c r="E22" s="77" t="str">
        <f t="shared" si="4"/>
        <v>2nd 3-m. period Q4 2023</v>
      </c>
      <c r="F22" s="292" t="str">
        <f t="shared" si="4"/>
        <v>3rd 3-m. period Q1 2024</v>
      </c>
      <c r="G22" s="77" t="str">
        <f t="shared" si="4"/>
        <v>4th 3-m. period Q2 2024</v>
      </c>
      <c r="H22" s="292" t="str">
        <f t="shared" si="4"/>
        <v>5th 3.m. period Q3 2024</v>
      </c>
      <c r="I22" s="77" t="str">
        <f t="shared" si="4"/>
        <v>6th 3.m. period Q4 2024</v>
      </c>
      <c r="J22" s="292" t="str">
        <f t="shared" si="4"/>
        <v>7th 3.m. period Q1 2025</v>
      </c>
      <c r="K22" s="293" t="str">
        <f t="shared" si="4"/>
        <v>8th 3.m. period Q2 2025</v>
      </c>
      <c r="L22" s="77" t="str">
        <f t="shared" si="4"/>
        <v>9th 3.m. period Q3 2025</v>
      </c>
      <c r="M22" s="293" t="str">
        <f t="shared" si="4"/>
        <v>10th 3.m. period Q4 2025</v>
      </c>
      <c r="N22" s="77" t="str">
        <f t="shared" si="4"/>
        <v>11th 3.m. period Q1 2026</v>
      </c>
      <c r="O22" s="293" t="str">
        <f t="shared" si="4"/>
        <v>12th 3.m. period Q2 2026</v>
      </c>
      <c r="P22" s="78" t="str">
        <f>$P$2</f>
        <v>Total other costs</v>
      </c>
    </row>
    <row r="23" spans="1:16" ht="12.75">
      <c r="A23" s="44">
        <v>1</v>
      </c>
      <c r="B23" s="51" t="s">
        <v>158</v>
      </c>
      <c r="C23" s="49"/>
      <c r="D23" s="294">
        <v>2655</v>
      </c>
      <c r="E23" s="295">
        <v>2655</v>
      </c>
      <c r="F23" s="294">
        <v>2655</v>
      </c>
      <c r="G23" s="295">
        <v>2655</v>
      </c>
      <c r="H23" s="294">
        <v>0</v>
      </c>
      <c r="I23" s="295">
        <v>0</v>
      </c>
      <c r="J23" s="294">
        <v>0</v>
      </c>
      <c r="K23" s="296">
        <v>0</v>
      </c>
      <c r="L23" s="295">
        <v>0</v>
      </c>
      <c r="M23" s="296">
        <v>0</v>
      </c>
      <c r="N23" s="295">
        <v>0</v>
      </c>
      <c r="O23" s="296">
        <v>0</v>
      </c>
      <c r="P23" s="297">
        <f>SUM(D23:O23)</f>
        <v>10620</v>
      </c>
    </row>
    <row r="24" spans="1:16" ht="12.75">
      <c r="A24" s="44">
        <f aca="true" t="shared" si="5" ref="A24:A34">A23+1</f>
        <v>2</v>
      </c>
      <c r="B24" s="51" t="s">
        <v>159</v>
      </c>
      <c r="C24" s="49"/>
      <c r="D24" s="294">
        <v>398</v>
      </c>
      <c r="E24" s="295">
        <v>398</v>
      </c>
      <c r="F24" s="294">
        <v>398</v>
      </c>
      <c r="G24" s="295">
        <v>398</v>
      </c>
      <c r="H24" s="294">
        <v>0</v>
      </c>
      <c r="I24" s="295">
        <v>0</v>
      </c>
      <c r="J24" s="294">
        <v>0</v>
      </c>
      <c r="K24" s="296">
        <v>0</v>
      </c>
      <c r="L24" s="295">
        <v>0</v>
      </c>
      <c r="M24" s="296">
        <v>0</v>
      </c>
      <c r="N24" s="295">
        <v>0</v>
      </c>
      <c r="O24" s="296">
        <v>0</v>
      </c>
      <c r="P24" s="297">
        <f aca="true" t="shared" si="6" ref="P24:P34">SUM(D24:O24)</f>
        <v>1592</v>
      </c>
    </row>
    <row r="25" spans="1:16" ht="12.75">
      <c r="A25" s="44">
        <f t="shared" si="5"/>
        <v>3</v>
      </c>
      <c r="B25" s="49"/>
      <c r="C25" s="49"/>
      <c r="D25" s="294">
        <v>0</v>
      </c>
      <c r="E25" s="295">
        <v>0</v>
      </c>
      <c r="F25" s="294">
        <v>0</v>
      </c>
      <c r="G25" s="295">
        <v>0</v>
      </c>
      <c r="H25" s="294">
        <v>0</v>
      </c>
      <c r="I25" s="295">
        <v>0</v>
      </c>
      <c r="J25" s="294">
        <v>0</v>
      </c>
      <c r="K25" s="296">
        <v>0</v>
      </c>
      <c r="L25" s="295">
        <v>0</v>
      </c>
      <c r="M25" s="296">
        <v>0</v>
      </c>
      <c r="N25" s="295">
        <v>0</v>
      </c>
      <c r="O25" s="296">
        <v>0</v>
      </c>
      <c r="P25" s="297">
        <f t="shared" si="6"/>
        <v>0</v>
      </c>
    </row>
    <row r="26" spans="1:16" ht="12.75">
      <c r="A26" s="44">
        <f t="shared" si="5"/>
        <v>4</v>
      </c>
      <c r="B26" s="49"/>
      <c r="C26" s="51"/>
      <c r="D26" s="294">
        <v>0</v>
      </c>
      <c r="E26" s="295">
        <v>0</v>
      </c>
      <c r="F26" s="294">
        <v>0</v>
      </c>
      <c r="G26" s="295">
        <v>0</v>
      </c>
      <c r="H26" s="294">
        <v>0</v>
      </c>
      <c r="I26" s="295">
        <v>0</v>
      </c>
      <c r="J26" s="294">
        <v>0</v>
      </c>
      <c r="K26" s="296">
        <v>0</v>
      </c>
      <c r="L26" s="295">
        <v>0</v>
      </c>
      <c r="M26" s="296">
        <v>0</v>
      </c>
      <c r="N26" s="295">
        <v>0</v>
      </c>
      <c r="O26" s="296">
        <v>0</v>
      </c>
      <c r="P26" s="297">
        <f t="shared" si="6"/>
        <v>0</v>
      </c>
    </row>
    <row r="27" spans="1:16" ht="12.75">
      <c r="A27" s="44">
        <f t="shared" si="5"/>
        <v>5</v>
      </c>
      <c r="B27" s="49"/>
      <c r="C27" s="50"/>
      <c r="D27" s="294">
        <v>0</v>
      </c>
      <c r="E27" s="295">
        <v>0</v>
      </c>
      <c r="F27" s="294">
        <v>0</v>
      </c>
      <c r="G27" s="295">
        <v>0</v>
      </c>
      <c r="H27" s="294">
        <v>0</v>
      </c>
      <c r="I27" s="295">
        <v>0</v>
      </c>
      <c r="J27" s="294">
        <v>0</v>
      </c>
      <c r="K27" s="296">
        <v>0</v>
      </c>
      <c r="L27" s="295">
        <v>0</v>
      </c>
      <c r="M27" s="296">
        <v>0</v>
      </c>
      <c r="N27" s="295">
        <v>0</v>
      </c>
      <c r="O27" s="296">
        <v>0</v>
      </c>
      <c r="P27" s="297">
        <f t="shared" si="6"/>
        <v>0</v>
      </c>
    </row>
    <row r="28" spans="1:16" ht="12.75">
      <c r="A28" s="44">
        <f t="shared" si="5"/>
        <v>6</v>
      </c>
      <c r="B28" s="50"/>
      <c r="C28" s="50"/>
      <c r="D28" s="294">
        <v>0</v>
      </c>
      <c r="E28" s="295">
        <v>0</v>
      </c>
      <c r="F28" s="294">
        <v>0</v>
      </c>
      <c r="G28" s="295">
        <v>0</v>
      </c>
      <c r="H28" s="294">
        <v>0</v>
      </c>
      <c r="I28" s="295">
        <v>0</v>
      </c>
      <c r="J28" s="294">
        <v>0</v>
      </c>
      <c r="K28" s="296">
        <v>0</v>
      </c>
      <c r="L28" s="295">
        <v>0</v>
      </c>
      <c r="M28" s="296">
        <v>0</v>
      </c>
      <c r="N28" s="295">
        <v>0</v>
      </c>
      <c r="O28" s="296">
        <v>0</v>
      </c>
      <c r="P28" s="297">
        <f t="shared" si="6"/>
        <v>0</v>
      </c>
    </row>
    <row r="29" spans="1:16" ht="12.75">
      <c r="A29" s="44">
        <f t="shared" si="5"/>
        <v>7</v>
      </c>
      <c r="B29" s="50"/>
      <c r="C29" s="50"/>
      <c r="D29" s="294">
        <v>0</v>
      </c>
      <c r="E29" s="295">
        <v>0</v>
      </c>
      <c r="F29" s="294">
        <v>0</v>
      </c>
      <c r="G29" s="295">
        <v>0</v>
      </c>
      <c r="H29" s="294">
        <v>0</v>
      </c>
      <c r="I29" s="295">
        <v>0</v>
      </c>
      <c r="J29" s="294">
        <v>0</v>
      </c>
      <c r="K29" s="296">
        <v>0</v>
      </c>
      <c r="L29" s="295">
        <v>0</v>
      </c>
      <c r="M29" s="296">
        <v>0</v>
      </c>
      <c r="N29" s="295">
        <v>0</v>
      </c>
      <c r="O29" s="296">
        <v>0</v>
      </c>
      <c r="P29" s="297">
        <f t="shared" si="6"/>
        <v>0</v>
      </c>
    </row>
    <row r="30" spans="1:16" ht="12.75">
      <c r="A30" s="44">
        <f t="shared" si="5"/>
        <v>8</v>
      </c>
      <c r="B30" s="50"/>
      <c r="C30" s="50"/>
      <c r="D30" s="294">
        <v>0</v>
      </c>
      <c r="E30" s="295">
        <v>0</v>
      </c>
      <c r="F30" s="294">
        <v>0</v>
      </c>
      <c r="G30" s="295">
        <v>0</v>
      </c>
      <c r="H30" s="294">
        <v>0</v>
      </c>
      <c r="I30" s="295">
        <v>0</v>
      </c>
      <c r="J30" s="294">
        <v>0</v>
      </c>
      <c r="K30" s="296">
        <v>0</v>
      </c>
      <c r="L30" s="295">
        <v>0</v>
      </c>
      <c r="M30" s="296">
        <v>0</v>
      </c>
      <c r="N30" s="295">
        <v>0</v>
      </c>
      <c r="O30" s="296">
        <v>0</v>
      </c>
      <c r="P30" s="297">
        <f t="shared" si="6"/>
        <v>0</v>
      </c>
    </row>
    <row r="31" spans="1:16" ht="12.75">
      <c r="A31" s="44">
        <f t="shared" si="5"/>
        <v>9</v>
      </c>
      <c r="B31" s="50"/>
      <c r="C31" s="50"/>
      <c r="D31" s="294">
        <v>0</v>
      </c>
      <c r="E31" s="295">
        <v>0</v>
      </c>
      <c r="F31" s="294">
        <v>0</v>
      </c>
      <c r="G31" s="295">
        <v>0</v>
      </c>
      <c r="H31" s="294">
        <v>0</v>
      </c>
      <c r="I31" s="295">
        <v>0</v>
      </c>
      <c r="J31" s="294">
        <v>0</v>
      </c>
      <c r="K31" s="296">
        <v>0</v>
      </c>
      <c r="L31" s="295">
        <v>0</v>
      </c>
      <c r="M31" s="296">
        <v>0</v>
      </c>
      <c r="N31" s="295">
        <v>0</v>
      </c>
      <c r="O31" s="296">
        <v>0</v>
      </c>
      <c r="P31" s="297">
        <f t="shared" si="6"/>
        <v>0</v>
      </c>
    </row>
    <row r="32" spans="1:16" ht="12.75">
      <c r="A32" s="44">
        <f t="shared" si="5"/>
        <v>10</v>
      </c>
      <c r="B32" s="193"/>
      <c r="C32" s="193"/>
      <c r="D32" s="294">
        <v>0</v>
      </c>
      <c r="E32" s="295">
        <v>0</v>
      </c>
      <c r="F32" s="294">
        <v>0</v>
      </c>
      <c r="G32" s="295">
        <v>0</v>
      </c>
      <c r="H32" s="294">
        <v>0</v>
      </c>
      <c r="I32" s="295">
        <v>0</v>
      </c>
      <c r="J32" s="294">
        <v>0</v>
      </c>
      <c r="K32" s="296">
        <v>0</v>
      </c>
      <c r="L32" s="295">
        <v>0</v>
      </c>
      <c r="M32" s="296">
        <v>0</v>
      </c>
      <c r="N32" s="295">
        <v>0</v>
      </c>
      <c r="O32" s="296">
        <v>0</v>
      </c>
      <c r="P32" s="297">
        <f t="shared" si="6"/>
        <v>0</v>
      </c>
    </row>
    <row r="33" spans="1:16" ht="12.75">
      <c r="A33" s="44">
        <f t="shared" si="5"/>
        <v>11</v>
      </c>
      <c r="B33" s="195" t="s">
        <v>161</v>
      </c>
      <c r="C33" s="290"/>
      <c r="D33" s="294">
        <v>0</v>
      </c>
      <c r="E33" s="295">
        <v>0</v>
      </c>
      <c r="F33" s="294">
        <v>0</v>
      </c>
      <c r="G33" s="295">
        <v>0</v>
      </c>
      <c r="H33" s="294">
        <v>0</v>
      </c>
      <c r="I33" s="295">
        <v>0</v>
      </c>
      <c r="J33" s="294">
        <v>0</v>
      </c>
      <c r="K33" s="296">
        <v>0</v>
      </c>
      <c r="L33" s="295">
        <v>0</v>
      </c>
      <c r="M33" s="296">
        <v>0</v>
      </c>
      <c r="N33" s="295">
        <v>0</v>
      </c>
      <c r="O33" s="296">
        <v>0</v>
      </c>
      <c r="P33" s="297">
        <f t="shared" si="6"/>
        <v>0</v>
      </c>
    </row>
    <row r="34" spans="1:17" ht="25.5">
      <c r="A34" s="44">
        <f t="shared" si="5"/>
        <v>12</v>
      </c>
      <c r="B34" s="194" t="s">
        <v>182</v>
      </c>
      <c r="C34" s="291">
        <f>P34/'e-Kontrola proračuna'!P22</f>
        <v>0.021181792131483777</v>
      </c>
      <c r="D34" s="298">
        <v>265</v>
      </c>
      <c r="E34" s="299">
        <v>265</v>
      </c>
      <c r="F34" s="298">
        <v>265</v>
      </c>
      <c r="G34" s="299">
        <v>265</v>
      </c>
      <c r="H34" s="298">
        <v>0</v>
      </c>
      <c r="I34" s="299">
        <v>0</v>
      </c>
      <c r="J34" s="298">
        <v>0</v>
      </c>
      <c r="K34" s="300">
        <v>0</v>
      </c>
      <c r="L34" s="299">
        <v>0</v>
      </c>
      <c r="M34" s="300">
        <v>0</v>
      </c>
      <c r="N34" s="299">
        <v>0</v>
      </c>
      <c r="O34" s="300">
        <v>0</v>
      </c>
      <c r="P34" s="297">
        <f t="shared" si="6"/>
        <v>1060</v>
      </c>
      <c r="Q34" s="15" t="str">
        <f>IF(C34&gt;5%,"Wrong!","OK")</f>
        <v>OK</v>
      </c>
    </row>
    <row r="35" spans="1:16" ht="18.75" customHeight="1" thickBot="1">
      <c r="A35" s="71"/>
      <c r="B35" s="79" t="str">
        <f>P22</f>
        <v>Total other costs</v>
      </c>
      <c r="C35" s="79" t="str">
        <f>'e-Općenito'!B17</f>
        <v>PP2</v>
      </c>
      <c r="D35" s="301">
        <f aca="true" t="shared" si="7" ref="D35:I35">SUM(D23:D34)</f>
        <v>3318</v>
      </c>
      <c r="E35" s="302">
        <f t="shared" si="7"/>
        <v>3318</v>
      </c>
      <c r="F35" s="301">
        <f t="shared" si="7"/>
        <v>3318</v>
      </c>
      <c r="G35" s="302">
        <f t="shared" si="7"/>
        <v>3318</v>
      </c>
      <c r="H35" s="301">
        <f t="shared" si="7"/>
        <v>0</v>
      </c>
      <c r="I35" s="302">
        <f t="shared" si="7"/>
        <v>0</v>
      </c>
      <c r="J35" s="301">
        <f aca="true" t="shared" si="8" ref="J35:O35">SUM(J23:J34)</f>
        <v>0</v>
      </c>
      <c r="K35" s="303">
        <f t="shared" si="8"/>
        <v>0</v>
      </c>
      <c r="L35" s="302">
        <f t="shared" si="8"/>
        <v>0</v>
      </c>
      <c r="M35" s="303">
        <f t="shared" si="8"/>
        <v>0</v>
      </c>
      <c r="N35" s="302">
        <f t="shared" si="8"/>
        <v>0</v>
      </c>
      <c r="O35" s="303">
        <f t="shared" si="8"/>
        <v>0</v>
      </c>
      <c r="P35" s="304">
        <f>SUM(P23:P34)</f>
        <v>13272</v>
      </c>
    </row>
    <row r="36" spans="4:16" ht="14.25" thickBot="1" thickTop="1">
      <c r="D36" s="407">
        <f>D35+E35</f>
        <v>6636</v>
      </c>
      <c r="E36" s="408"/>
      <c r="F36" s="407">
        <f>F35+G35</f>
        <v>6636</v>
      </c>
      <c r="G36" s="408"/>
      <c r="H36" s="407">
        <f>H35+I35</f>
        <v>0</v>
      </c>
      <c r="I36" s="408"/>
      <c r="J36" s="407">
        <f>J35+K35</f>
        <v>0</v>
      </c>
      <c r="K36" s="408"/>
      <c r="L36" s="407">
        <f>L35+M35</f>
        <v>0</v>
      </c>
      <c r="M36" s="408"/>
      <c r="N36" s="407">
        <f>N35+O35</f>
        <v>0</v>
      </c>
      <c r="O36" s="408"/>
      <c r="P36" s="305">
        <f>SUM(D36:O36)</f>
        <v>13272</v>
      </c>
    </row>
    <row r="37" spans="2:14" ht="12.75">
      <c r="B37" s="165" t="s">
        <v>152</v>
      </c>
      <c r="C37"/>
      <c r="D37"/>
      <c r="E37"/>
      <c r="F37" s="19"/>
      <c r="G37" s="19"/>
      <c r="H37"/>
      <c r="I37"/>
      <c r="J37"/>
      <c r="K37"/>
      <c r="L37"/>
      <c r="M37"/>
      <c r="N37"/>
    </row>
    <row r="38" spans="2:16" ht="12.75">
      <c r="B38" s="397" t="s">
        <v>205</v>
      </c>
      <c r="C38" s="397"/>
      <c r="D38" s="397"/>
      <c r="E38" s="397"/>
      <c r="F38" s="397"/>
      <c r="G38" s="397"/>
      <c r="H38" s="397"/>
      <c r="I38" s="397"/>
      <c r="J38" s="397"/>
      <c r="K38" s="397"/>
      <c r="L38" s="397"/>
      <c r="M38" s="397"/>
      <c r="N38" s="397"/>
      <c r="O38" s="397"/>
      <c r="P38" s="397"/>
    </row>
    <row r="39" spans="2:16" ht="12.75">
      <c r="B39" s="397"/>
      <c r="C39" s="397"/>
      <c r="D39" s="397"/>
      <c r="E39" s="397"/>
      <c r="F39" s="397"/>
      <c r="G39" s="397"/>
      <c r="H39" s="397"/>
      <c r="I39" s="397"/>
      <c r="J39" s="397"/>
      <c r="K39" s="397"/>
      <c r="L39" s="397"/>
      <c r="M39" s="397"/>
      <c r="N39" s="397"/>
      <c r="O39" s="397"/>
      <c r="P39" s="397"/>
    </row>
    <row r="40" spans="2:18" ht="12.75">
      <c r="B40" s="165" t="s">
        <v>152</v>
      </c>
      <c r="C40" s="6"/>
      <c r="D40" s="6"/>
      <c r="E40" s="5"/>
      <c r="F40" s="20"/>
      <c r="G40" s="20"/>
      <c r="H40" s="7"/>
      <c r="I40" s="7"/>
      <c r="J40" s="7"/>
      <c r="K40" s="7"/>
      <c r="L40" s="7"/>
      <c r="M40" s="7"/>
      <c r="N40" s="7"/>
      <c r="O40" s="7"/>
      <c r="P40" s="7"/>
      <c r="Q40" s="7"/>
      <c r="R40" s="7"/>
    </row>
    <row r="41" spans="2:15" ht="19.5" customHeight="1">
      <c r="B41" s="409" t="s">
        <v>196</v>
      </c>
      <c r="C41" s="409"/>
      <c r="D41" s="409"/>
      <c r="E41" s="409"/>
      <c r="F41" s="409"/>
      <c r="G41" s="409"/>
      <c r="H41" s="409"/>
      <c r="I41" s="409"/>
      <c r="J41" s="409"/>
      <c r="K41" s="409"/>
      <c r="L41" s="409"/>
      <c r="M41" s="409"/>
      <c r="N41" s="409"/>
      <c r="O41" s="409"/>
    </row>
  </sheetData>
  <sheetProtection/>
  <mergeCells count="15">
    <mergeCell ref="H36:I36"/>
    <mergeCell ref="J36:K36"/>
    <mergeCell ref="L36:M36"/>
    <mergeCell ref="N36:O36"/>
    <mergeCell ref="B41:O41"/>
    <mergeCell ref="B18:P19"/>
    <mergeCell ref="B38:P39"/>
    <mergeCell ref="D36:E36"/>
    <mergeCell ref="F36:G36"/>
    <mergeCell ref="D16:E16"/>
    <mergeCell ref="F16:G16"/>
    <mergeCell ref="H16:I16"/>
    <mergeCell ref="J16:K16"/>
    <mergeCell ref="L16:M16"/>
    <mergeCell ref="N16:O16"/>
  </mergeCells>
  <conditionalFormatting sqref="Q14">
    <cfRule type="expression" priority="3" dxfId="0" stopIfTrue="1">
      <formula>$Q$14="Wrong!"</formula>
    </cfRule>
  </conditionalFormatting>
  <conditionalFormatting sqref="Q34">
    <cfRule type="expression" priority="1" dxfId="0" stopIfTrue="1">
      <formula>$Q$34="Wrong!"</formula>
    </cfRule>
    <cfRule type="expression" priority="2" dxfId="0" stopIfTrue="1">
      <formula>$Q$34="Wrong!"</formula>
    </cfRule>
  </conditionalFormatting>
  <printOptions/>
  <pageMargins left="0" right="0" top="0.9448818897637796" bottom="0.4330708661417323" header="0.1968503937007874" footer="0.1968503937007874"/>
  <pageSetup horizontalDpi="600" verticalDpi="600" orientation="landscape" paperSize="9" scale="80" r:id="rId1"/>
  <headerFooter alignWithMargins="0">
    <oddHeader>&amp;L&amp;G&amp;C&amp;A&amp;R&amp;F</oddHeader>
    <oddFooter>&amp;L&amp;B Confidential&amp;B&amp;C&amp;D&amp;RPage &amp;P</oddFooter>
  </headerFooter>
</worksheet>
</file>

<file path=xl/worksheets/sheet7.xml><?xml version="1.0" encoding="utf-8"?>
<worksheet xmlns="http://schemas.openxmlformats.org/spreadsheetml/2006/main" xmlns:r="http://schemas.openxmlformats.org/officeDocument/2006/relationships">
  <dimension ref="A2:V50"/>
  <sheetViews>
    <sheetView zoomScale="80" zoomScaleNormal="80" zoomScalePageLayoutView="55" workbookViewId="0" topLeftCell="A1">
      <selection activeCell="A1" sqref="A1"/>
    </sheetView>
  </sheetViews>
  <sheetFormatPr defaultColWidth="9.140625" defaultRowHeight="12.75"/>
  <cols>
    <col min="1" max="1" width="6.28125" style="0" customWidth="1"/>
    <col min="2" max="2" width="2.28125" style="0" customWidth="1"/>
    <col min="3" max="3" width="49.28125" style="0" customWidth="1"/>
    <col min="4" max="4" width="14.421875" style="0" customWidth="1"/>
    <col min="5" max="5" width="13.57421875" style="0" customWidth="1"/>
    <col min="6" max="6" width="13.8515625" style="0" customWidth="1"/>
    <col min="7" max="7" width="12.8515625" style="0" customWidth="1"/>
    <col min="8" max="8" width="13.140625" style="0" customWidth="1"/>
    <col min="9" max="9" width="12.8515625" style="0" customWidth="1"/>
    <col min="10" max="10" width="13.140625" style="0" customWidth="1"/>
    <col min="11" max="11" width="12.421875" style="0" customWidth="1"/>
    <col min="12" max="13" width="13.57421875" style="0" customWidth="1"/>
    <col min="14" max="14" width="13.421875" style="0" customWidth="1"/>
    <col min="15" max="15" width="14.00390625" style="0" customWidth="1"/>
    <col min="16" max="16" width="20.7109375" style="0" customWidth="1"/>
    <col min="17" max="17" width="14.28125" style="0" bestFit="1" customWidth="1"/>
    <col min="18" max="18" width="11.421875" style="0" customWidth="1"/>
    <col min="19" max="19" width="12.140625" style="0" customWidth="1"/>
    <col min="20" max="20" width="11.28125" style="0" customWidth="1"/>
    <col min="21" max="21" width="3.00390625" style="0" customWidth="1"/>
    <col min="22" max="22" width="17.00390625" style="0" customWidth="1"/>
    <col min="23" max="24" width="11.00390625" style="0" bestFit="1" customWidth="1"/>
    <col min="25" max="25" width="10.28125" style="0" bestFit="1" customWidth="1"/>
    <col min="26" max="27" width="11.00390625" style="0" bestFit="1" customWidth="1"/>
    <col min="28" max="28" width="10.28125" style="0" bestFit="1" customWidth="1"/>
    <col min="29" max="29" width="14.8515625" style="0" bestFit="1" customWidth="1"/>
    <col min="30" max="30" width="11.00390625" style="0" bestFit="1" customWidth="1"/>
    <col min="32" max="32" width="13.140625" style="0" bestFit="1" customWidth="1"/>
    <col min="33" max="33" width="11.00390625" style="0" bestFit="1" customWidth="1"/>
  </cols>
  <sheetData>
    <row r="2" ht="12.75">
      <c r="F2" s="23"/>
    </row>
    <row r="3" spans="3:6" ht="12.75">
      <c r="C3" s="23"/>
      <c r="F3" s="23"/>
    </row>
    <row r="5" spans="2:18" ht="13.5" thickBot="1">
      <c r="B5" s="22" t="s">
        <v>183</v>
      </c>
      <c r="O5" s="2"/>
      <c r="P5" s="63" t="s">
        <v>201</v>
      </c>
      <c r="Q5" s="62"/>
      <c r="R5" s="63"/>
    </row>
    <row r="6" spans="1:18" ht="46.5" customHeight="1" thickBot="1" thickTop="1">
      <c r="A6" s="410" t="s">
        <v>184</v>
      </c>
      <c r="B6" s="411"/>
      <c r="C6" s="411"/>
      <c r="D6" s="211" t="str">
        <f>'e-Ostali troškovi'!D2</f>
        <v>1st 3-m. period Q3 2023</v>
      </c>
      <c r="E6" s="212" t="str">
        <f>'e-Ostali troškovi'!E2</f>
        <v>2nd 3-m. period Q4 2023</v>
      </c>
      <c r="F6" s="211" t="str">
        <f>'e-Ostali troškovi'!F2</f>
        <v>3rd 3-m. period Q1 2024</v>
      </c>
      <c r="G6" s="212" t="str">
        <f>'e-Ostali troškovi'!G2</f>
        <v>4th 3-m. period Q2 2024</v>
      </c>
      <c r="H6" s="211" t="str">
        <f>'e-Ostali troškovi'!H2</f>
        <v>5th 3.m. period Q3 2024</v>
      </c>
      <c r="I6" s="212" t="str">
        <f>'e-Ostali troškovi'!I2</f>
        <v>6th 3.m. period Q4 2024</v>
      </c>
      <c r="J6" s="211" t="str">
        <f>'e-Ostali troškovi'!J2</f>
        <v>7th 3.m. period Q1 2025</v>
      </c>
      <c r="K6" s="212" t="str">
        <f>'e-Ostali troškovi'!K2</f>
        <v>8th 3.m. period Q2 2025</v>
      </c>
      <c r="L6" s="211" t="str">
        <f>'e-Ostali troškovi'!L2</f>
        <v>9th 3.m. period Q3 2025</v>
      </c>
      <c r="M6" s="212" t="str">
        <f>'e-Ostali troškovi'!M2</f>
        <v>10th 3.m. period Q4 2025</v>
      </c>
      <c r="N6" s="211" t="str">
        <f>'e-Ostali troškovi'!N2</f>
        <v>11th 3.m. period Q1 2026</v>
      </c>
      <c r="O6" s="212" t="str">
        <f>'e-Ostali troškovi'!O2</f>
        <v>12th 3.m. period Q2 2026</v>
      </c>
      <c r="P6" s="213" t="s">
        <v>31</v>
      </c>
      <c r="Q6" s="56" t="s">
        <v>32</v>
      </c>
      <c r="R6" s="57" t="s">
        <v>33</v>
      </c>
    </row>
    <row r="7" spans="1:18" ht="13.5" thickBot="1">
      <c r="A7" s="86" t="str">
        <f>'e-Općenito'!B16</f>
        <v>PP1</v>
      </c>
      <c r="B7" s="80" t="str">
        <f>"Development expenses list for partner "&amp;'e-Plaće i amortizacija'!G8</f>
        <v>Development expenses list for partner PP1/Cro 1</v>
      </c>
      <c r="C7" s="9"/>
      <c r="D7" s="351">
        <f aca="true" t="shared" si="0" ref="D7:I7">SUM(D8:D12)</f>
        <v>23498.62</v>
      </c>
      <c r="E7" s="352">
        <f t="shared" si="0"/>
        <v>23218.62</v>
      </c>
      <c r="F7" s="351">
        <f t="shared" si="0"/>
        <v>22978.62</v>
      </c>
      <c r="G7" s="352">
        <f t="shared" si="0"/>
        <v>24278.62</v>
      </c>
      <c r="H7" s="351">
        <f t="shared" si="0"/>
        <v>0</v>
      </c>
      <c r="I7" s="352">
        <f t="shared" si="0"/>
        <v>0</v>
      </c>
      <c r="J7" s="351">
        <f aca="true" t="shared" si="1" ref="J7:P7">SUM(J8:J12)</f>
        <v>0</v>
      </c>
      <c r="K7" s="352">
        <f t="shared" si="1"/>
        <v>0</v>
      </c>
      <c r="L7" s="351">
        <f t="shared" si="1"/>
        <v>0</v>
      </c>
      <c r="M7" s="352">
        <f t="shared" si="1"/>
        <v>0</v>
      </c>
      <c r="N7" s="351">
        <f t="shared" si="1"/>
        <v>0</v>
      </c>
      <c r="O7" s="352">
        <f t="shared" si="1"/>
        <v>0</v>
      </c>
      <c r="P7" s="353">
        <f t="shared" si="1"/>
        <v>93974.48</v>
      </c>
      <c r="Q7" s="343"/>
      <c r="R7" s="85" t="str">
        <f>IF(P7&gt;0.75*P44,"Wrong!","OK")</f>
        <v>OK</v>
      </c>
    </row>
    <row r="8" spans="1:18" ht="12.75">
      <c r="A8" s="54"/>
      <c r="B8" s="58"/>
      <c r="C8" s="81" t="str">
        <f>'e-Plaće i amortizacija'!C17</f>
        <v>Total personnel costs</v>
      </c>
      <c r="D8" s="226">
        <f>'e-Plaće i amortizacija'!G17</f>
        <v>16396.12</v>
      </c>
      <c r="E8" s="227">
        <f>'e-Plaće i amortizacija'!H17</f>
        <v>16396.12</v>
      </c>
      <c r="F8" s="226">
        <f>'e-Plaće i amortizacija'!I17</f>
        <v>16396.12</v>
      </c>
      <c r="G8" s="227">
        <f>'e-Plaće i amortizacija'!J17</f>
        <v>16396.12</v>
      </c>
      <c r="H8" s="226">
        <f>'e-Plaće i amortizacija'!K17</f>
        <v>0</v>
      </c>
      <c r="I8" s="227">
        <f>'e-Plaće i amortizacija'!L17</f>
        <v>0</v>
      </c>
      <c r="J8" s="226">
        <f>'e-Plaće i amortizacija'!M17</f>
        <v>0</v>
      </c>
      <c r="K8" s="227">
        <f>'e-Plaće i amortizacija'!N17</f>
        <v>0</v>
      </c>
      <c r="L8" s="226">
        <f>'e-Plaće i amortizacija'!O17</f>
        <v>0</v>
      </c>
      <c r="M8" s="227">
        <f>'e-Plaće i amortizacija'!P17</f>
        <v>0</v>
      </c>
      <c r="N8" s="226">
        <f>'e-Plaće i amortizacija'!Q17</f>
        <v>0</v>
      </c>
      <c r="O8" s="238">
        <f>'e-Plaće i amortizacija'!R17</f>
        <v>0</v>
      </c>
      <c r="P8" s="354">
        <f aca="true" t="shared" si="2" ref="P8:P14">SUM(D8:O8)</f>
        <v>65584.48</v>
      </c>
      <c r="Q8" s="344"/>
      <c r="R8" s="83"/>
    </row>
    <row r="9" spans="1:22" ht="12.75">
      <c r="A9" s="54"/>
      <c r="B9" s="55"/>
      <c r="C9" s="59" t="str">
        <f>'e-Plaće i amortizacija'!C53</f>
        <v>Total depreciation costs</v>
      </c>
      <c r="D9" s="226">
        <f>'e-Plaće i amortizacija'!G53</f>
        <v>937.5</v>
      </c>
      <c r="E9" s="227">
        <f>'e-Plaće i amortizacija'!H53</f>
        <v>937.5</v>
      </c>
      <c r="F9" s="226">
        <f>'e-Plaće i amortizacija'!I53</f>
        <v>937.5</v>
      </c>
      <c r="G9" s="227">
        <f>'e-Plaće i amortizacija'!J53</f>
        <v>937.5</v>
      </c>
      <c r="H9" s="226">
        <f>'e-Plaće i amortizacija'!K53</f>
        <v>0</v>
      </c>
      <c r="I9" s="227">
        <f>'e-Plaće i amortizacija'!L53</f>
        <v>0</v>
      </c>
      <c r="J9" s="226">
        <f>'e-Plaće i amortizacija'!M53</f>
        <v>0</v>
      </c>
      <c r="K9" s="227">
        <f>'e-Plaće i amortizacija'!N53</f>
        <v>0</v>
      </c>
      <c r="L9" s="226">
        <f>'e-Plaće i amortizacija'!O53</f>
        <v>0</v>
      </c>
      <c r="M9" s="227">
        <f>'e-Plaće i amortizacija'!P53</f>
        <v>0</v>
      </c>
      <c r="N9" s="226">
        <f>'e-Plaće i amortizacija'!Q53</f>
        <v>0</v>
      </c>
      <c r="O9" s="238">
        <f>'e-Plaće i amortizacija'!R53</f>
        <v>0</v>
      </c>
      <c r="P9" s="228">
        <f t="shared" si="2"/>
        <v>3750</v>
      </c>
      <c r="Q9" s="344"/>
      <c r="R9" s="83"/>
      <c r="V9" s="4"/>
    </row>
    <row r="10" spans="1:18" ht="12.75">
      <c r="A10" s="54"/>
      <c r="B10" s="55"/>
      <c r="C10" s="81" t="str">
        <f>'e-Podugovaranje'!B16</f>
        <v>Total Subcontracting costs</v>
      </c>
      <c r="D10" s="226">
        <f>'e-Podugovaranje'!D16</f>
        <v>650</v>
      </c>
      <c r="E10" s="227">
        <f>'e-Podugovaranje'!E16</f>
        <v>1300</v>
      </c>
      <c r="F10" s="226">
        <f>'e-Podugovaranje'!F16</f>
        <v>1060</v>
      </c>
      <c r="G10" s="227">
        <f>'e-Podugovaranje'!G16</f>
        <v>2360</v>
      </c>
      <c r="H10" s="226">
        <f>'e-Podugovaranje'!H16</f>
        <v>0</v>
      </c>
      <c r="I10" s="227">
        <f>'e-Podugovaranje'!I16</f>
        <v>0</v>
      </c>
      <c r="J10" s="226">
        <f>'e-Podugovaranje'!J16</f>
        <v>0</v>
      </c>
      <c r="K10" s="227">
        <f>'e-Podugovaranje'!K16</f>
        <v>0</v>
      </c>
      <c r="L10" s="226">
        <f>'e-Podugovaranje'!L16</f>
        <v>0</v>
      </c>
      <c r="M10" s="227">
        <f>'e-Podugovaranje'!M16</f>
        <v>0</v>
      </c>
      <c r="N10" s="226">
        <f>'e-Podugovaranje'!N16</f>
        <v>0</v>
      </c>
      <c r="O10" s="238">
        <f>'e-Podugovaranje'!O16</f>
        <v>0</v>
      </c>
      <c r="P10" s="228">
        <f t="shared" si="2"/>
        <v>5370</v>
      </c>
      <c r="Q10" s="344"/>
      <c r="R10" s="83"/>
    </row>
    <row r="11" spans="1:18" ht="12.75">
      <c r="A11" s="54"/>
      <c r="B11" s="55"/>
      <c r="C11" s="81" t="s">
        <v>107</v>
      </c>
      <c r="D11" s="226">
        <f>'e-Putni troškovi'!D16</f>
        <v>930</v>
      </c>
      <c r="E11" s="227">
        <f>'e-Putni troškovi'!E16</f>
        <v>0</v>
      </c>
      <c r="F11" s="226">
        <f>'e-Putni troškovi'!F16</f>
        <v>0</v>
      </c>
      <c r="G11" s="227">
        <f>'e-Putni troškovi'!G16</f>
        <v>0</v>
      </c>
      <c r="H11" s="226">
        <f>'e-Putni troškovi'!H16</f>
        <v>0</v>
      </c>
      <c r="I11" s="227">
        <f>'e-Putni troškovi'!I16</f>
        <v>0</v>
      </c>
      <c r="J11" s="226">
        <f>'e-Putni troškovi'!J16</f>
        <v>0</v>
      </c>
      <c r="K11" s="227">
        <f>'e-Putni troškovi'!K16</f>
        <v>0</v>
      </c>
      <c r="L11" s="226">
        <f>'e-Putni troškovi'!L16</f>
        <v>0</v>
      </c>
      <c r="M11" s="227">
        <f>'e-Putni troškovi'!M16</f>
        <v>0</v>
      </c>
      <c r="N11" s="226">
        <f>'e-Putni troškovi'!N16</f>
        <v>0</v>
      </c>
      <c r="O11" s="238">
        <f>'e-Putni troškovi'!O16</f>
        <v>0</v>
      </c>
      <c r="P11" s="228">
        <f t="shared" si="2"/>
        <v>930</v>
      </c>
      <c r="Q11" s="344"/>
      <c r="R11" s="83"/>
    </row>
    <row r="12" spans="1:22" ht="12.75">
      <c r="A12" s="54"/>
      <c r="B12" s="55"/>
      <c r="C12" s="92" t="str">
        <f>'e-Ostali troškovi'!B15</f>
        <v>Total other costs</v>
      </c>
      <c r="D12" s="229">
        <f>'e-Ostali troškovi'!D15:G15</f>
        <v>4585</v>
      </c>
      <c r="E12" s="230">
        <f>'e-Ostali troškovi'!E15:H15</f>
        <v>4585</v>
      </c>
      <c r="F12" s="229">
        <f>'e-Ostali troškovi'!F15:I15</f>
        <v>4585</v>
      </c>
      <c r="G12" s="230">
        <f>'e-Ostali troškovi'!G15:J15</f>
        <v>4585</v>
      </c>
      <c r="H12" s="229">
        <f>'e-Ostali troškovi'!H15</f>
        <v>0</v>
      </c>
      <c r="I12" s="230">
        <f>'e-Ostali troškovi'!I15</f>
        <v>0</v>
      </c>
      <c r="J12" s="229">
        <f>'e-Ostali troškovi'!J15</f>
        <v>0</v>
      </c>
      <c r="K12" s="230">
        <f>'e-Ostali troškovi'!K15</f>
        <v>0</v>
      </c>
      <c r="L12" s="229">
        <f>'e-Ostali troškovi'!L15</f>
        <v>0</v>
      </c>
      <c r="M12" s="230">
        <f>'e-Ostali troškovi'!M15</f>
        <v>0</v>
      </c>
      <c r="N12" s="229">
        <f>'e-Ostali troškovi'!N15</f>
        <v>0</v>
      </c>
      <c r="O12" s="239">
        <f>'e-Ostali troškovi'!O15</f>
        <v>0</v>
      </c>
      <c r="P12" s="231">
        <f t="shared" si="2"/>
        <v>18340</v>
      </c>
      <c r="Q12" s="344"/>
      <c r="R12" s="83"/>
      <c r="V12" s="4"/>
    </row>
    <row r="13" spans="1:18" s="3" customFormat="1" ht="17.25" customHeight="1">
      <c r="A13" s="148">
        <v>0.5</v>
      </c>
      <c r="B13" s="134"/>
      <c r="C13" s="135" t="str">
        <f>"Financing commitment "&amp;'e-Plaće i amortizacija'!G8</f>
        <v>Financing commitment PP1/Cro 1</v>
      </c>
      <c r="D13" s="232">
        <f>ROUND($A$13*D7,2)</f>
        <v>11749.31</v>
      </c>
      <c r="E13" s="233">
        <f>ROUND($A$13*E7,2)</f>
        <v>11609.31</v>
      </c>
      <c r="F13" s="232">
        <f>ROUND($A$13*F7,2)</f>
        <v>11489.31</v>
      </c>
      <c r="G13" s="233">
        <f>ROUND($A$13*G7,2)</f>
        <v>12139.31</v>
      </c>
      <c r="H13" s="232">
        <f>ROUND($A$13*H7,2)</f>
        <v>0</v>
      </c>
      <c r="I13" s="233">
        <f aca="true" t="shared" si="3" ref="I13:O13">ROUND($A$13*I7,2)</f>
        <v>0</v>
      </c>
      <c r="J13" s="232">
        <f t="shared" si="3"/>
        <v>0</v>
      </c>
      <c r="K13" s="233">
        <f t="shared" si="3"/>
        <v>0</v>
      </c>
      <c r="L13" s="232">
        <f>ROUND($A$13*L7,2)</f>
        <v>0</v>
      </c>
      <c r="M13" s="233">
        <f t="shared" si="3"/>
        <v>0</v>
      </c>
      <c r="N13" s="232">
        <f t="shared" si="3"/>
        <v>0</v>
      </c>
      <c r="O13" s="240">
        <f t="shared" si="3"/>
        <v>0</v>
      </c>
      <c r="P13" s="234">
        <f t="shared" si="2"/>
        <v>46987.24</v>
      </c>
      <c r="Q13" s="345"/>
      <c r="R13" s="84"/>
    </row>
    <row r="14" spans="1:18" s="3" customFormat="1" ht="13.5" thickBot="1">
      <c r="A14" s="149">
        <f>100%-A13</f>
        <v>0.5</v>
      </c>
      <c r="B14" s="134"/>
      <c r="C14" s="135" t="s">
        <v>185</v>
      </c>
      <c r="D14" s="355">
        <f>D7-D13</f>
        <v>11749.31</v>
      </c>
      <c r="E14" s="356">
        <f aca="true" t="shared" si="4" ref="E14:O14">E7-E13</f>
        <v>11609.31</v>
      </c>
      <c r="F14" s="355">
        <f t="shared" si="4"/>
        <v>11489.31</v>
      </c>
      <c r="G14" s="356">
        <f t="shared" si="4"/>
        <v>12139.31</v>
      </c>
      <c r="H14" s="355">
        <f t="shared" si="4"/>
        <v>0</v>
      </c>
      <c r="I14" s="356">
        <f t="shared" si="4"/>
        <v>0</v>
      </c>
      <c r="J14" s="355">
        <f t="shared" si="4"/>
        <v>0</v>
      </c>
      <c r="K14" s="356">
        <f t="shared" si="4"/>
        <v>0</v>
      </c>
      <c r="L14" s="355">
        <f t="shared" si="4"/>
        <v>0</v>
      </c>
      <c r="M14" s="356">
        <f t="shared" si="4"/>
        <v>0</v>
      </c>
      <c r="N14" s="355">
        <f t="shared" si="4"/>
        <v>0</v>
      </c>
      <c r="O14" s="357">
        <f t="shared" si="4"/>
        <v>0</v>
      </c>
      <c r="P14" s="358">
        <f t="shared" si="2"/>
        <v>46987.24</v>
      </c>
      <c r="Q14" s="345"/>
      <c r="R14" s="84" t="str">
        <f>IF(A14&gt;60%,"Krivo!","OK")</f>
        <v>OK</v>
      </c>
    </row>
    <row r="15" spans="1:18" ht="13.5" thickBot="1">
      <c r="A15" s="86" t="str">
        <f>'e-Općenito'!B17</f>
        <v>PP2</v>
      </c>
      <c r="B15" s="80" t="str">
        <f>"Development expenses list for partner "&amp;'e-Plaće i amortizacija'!G23</f>
        <v>Development expenses list for partner PP2/Cro 2</v>
      </c>
      <c r="C15" s="9"/>
      <c r="D15" s="351">
        <f aca="true" t="shared" si="5" ref="D15:I15">SUM(D16:D20)</f>
        <v>22350.3</v>
      </c>
      <c r="E15" s="352">
        <f t="shared" si="5"/>
        <v>20740.2</v>
      </c>
      <c r="F15" s="359">
        <f t="shared" si="5"/>
        <v>21012.239999999998</v>
      </c>
      <c r="G15" s="359">
        <f t="shared" si="5"/>
        <v>19302.239999999998</v>
      </c>
      <c r="H15" s="351">
        <f t="shared" si="5"/>
        <v>0</v>
      </c>
      <c r="I15" s="352">
        <f t="shared" si="5"/>
        <v>0</v>
      </c>
      <c r="J15" s="351">
        <f aca="true" t="shared" si="6" ref="J15:O15">SUM(J16:J20)</f>
        <v>0</v>
      </c>
      <c r="K15" s="352">
        <f t="shared" si="6"/>
        <v>0</v>
      </c>
      <c r="L15" s="351">
        <f t="shared" si="6"/>
        <v>0</v>
      </c>
      <c r="M15" s="352">
        <f t="shared" si="6"/>
        <v>0</v>
      </c>
      <c r="N15" s="351">
        <f t="shared" si="6"/>
        <v>0</v>
      </c>
      <c r="O15" s="352">
        <f t="shared" si="6"/>
        <v>0</v>
      </c>
      <c r="P15" s="360">
        <f>SUM(P16:P20)</f>
        <v>83404.98</v>
      </c>
      <c r="Q15" s="343"/>
      <c r="R15" s="84" t="str">
        <f>IF(P15&gt;0.75*P44,"Wrong!","OK")</f>
        <v>OK</v>
      </c>
    </row>
    <row r="16" spans="1:18" ht="12.75">
      <c r="A16" s="54"/>
      <c r="B16" s="58"/>
      <c r="C16" s="81" t="str">
        <f>C8</f>
        <v>Total personnel costs</v>
      </c>
      <c r="D16" s="226">
        <f>'e-Plaće i amortizacija'!G32</f>
        <v>15642.3</v>
      </c>
      <c r="E16" s="227">
        <f>'e-Plaće i amortizacija'!H32</f>
        <v>14962.2</v>
      </c>
      <c r="F16" s="238">
        <f>'e-Plaće i amortizacija'!I32</f>
        <v>15234.24</v>
      </c>
      <c r="G16" s="238">
        <f>'e-Plaće i amortizacija'!J32</f>
        <v>15234.24</v>
      </c>
      <c r="H16" s="226">
        <f>'e-Plaće i amortizacija'!K32</f>
        <v>0</v>
      </c>
      <c r="I16" s="227">
        <f>'e-Plaće i amortizacija'!L32</f>
        <v>0</v>
      </c>
      <c r="J16" s="226">
        <f>'e-Plaće i amortizacija'!M32</f>
        <v>0</v>
      </c>
      <c r="K16" s="227">
        <f>'e-Plaće i amortizacija'!N32</f>
        <v>0</v>
      </c>
      <c r="L16" s="226">
        <f>'e-Plaće i amortizacija'!O32</f>
        <v>0</v>
      </c>
      <c r="M16" s="227">
        <f>'e-Plaće i amortizacija'!P32</f>
        <v>0</v>
      </c>
      <c r="N16" s="226">
        <f>'e-Plaće i amortizacija'!Q32</f>
        <v>0</v>
      </c>
      <c r="O16" s="227">
        <f>'e-Plaće i amortizacija'!R32</f>
        <v>0</v>
      </c>
      <c r="P16" s="361">
        <f aca="true" t="shared" si="7" ref="P16:P22">SUM(D16:O16)</f>
        <v>61072.979999999996</v>
      </c>
      <c r="Q16" s="344"/>
      <c r="R16" s="83"/>
    </row>
    <row r="17" spans="1:18" ht="12.75">
      <c r="A17" s="54"/>
      <c r="B17" s="55"/>
      <c r="C17" s="81" t="str">
        <f>C9</f>
        <v>Total depreciation costs</v>
      </c>
      <c r="D17" s="226">
        <f>'e-Plaće i amortizacija'!G69</f>
        <v>750</v>
      </c>
      <c r="E17" s="227">
        <f>'e-Plaće i amortizacija'!H69</f>
        <v>750</v>
      </c>
      <c r="F17" s="238">
        <f>'e-Plaće i amortizacija'!I69</f>
        <v>750</v>
      </c>
      <c r="G17" s="238">
        <f>'e-Plaće i amortizacija'!J69</f>
        <v>750</v>
      </c>
      <c r="H17" s="226">
        <f>'e-Plaće i amortizacija'!K69</f>
        <v>0</v>
      </c>
      <c r="I17" s="227">
        <f>'e-Plaće i amortizacija'!L69</f>
        <v>0</v>
      </c>
      <c r="J17" s="226">
        <f>'e-Plaće i amortizacija'!M69</f>
        <v>0</v>
      </c>
      <c r="K17" s="227">
        <f>'e-Plaće i amortizacija'!N69</f>
        <v>0</v>
      </c>
      <c r="L17" s="226">
        <f>'e-Plaće i amortizacija'!O69</f>
        <v>0</v>
      </c>
      <c r="M17" s="227">
        <f>'e-Plaće i amortizacija'!P69</f>
        <v>0</v>
      </c>
      <c r="N17" s="226">
        <f>'e-Plaće i amortizacija'!Q69</f>
        <v>0</v>
      </c>
      <c r="O17" s="227">
        <f>'e-Plaće i amortizacija'!R69</f>
        <v>0</v>
      </c>
      <c r="P17" s="361">
        <f t="shared" si="7"/>
        <v>3000</v>
      </c>
      <c r="Q17" s="344"/>
      <c r="R17" s="83"/>
    </row>
    <row r="18" spans="1:18" ht="12.75">
      <c r="A18" s="54"/>
      <c r="B18" s="55"/>
      <c r="C18" s="81" t="str">
        <f>C10</f>
        <v>Total Subcontracting costs</v>
      </c>
      <c r="D18" s="226">
        <f>'e-Podugovaranje'!D31</f>
        <v>1710</v>
      </c>
      <c r="E18" s="227">
        <f>'e-Podugovaranje'!E31</f>
        <v>1710</v>
      </c>
      <c r="F18" s="238">
        <f>'e-Podugovaranje'!F31</f>
        <v>1710</v>
      </c>
      <c r="G18" s="238">
        <f>'e-Podugovaranje'!G31</f>
        <v>0</v>
      </c>
      <c r="H18" s="226">
        <f>'e-Podugovaranje'!H31</f>
        <v>0</v>
      </c>
      <c r="I18" s="227">
        <f>'e-Podugovaranje'!I31</f>
        <v>0</v>
      </c>
      <c r="J18" s="226">
        <f>'e-Podugovaranje'!J31</f>
        <v>0</v>
      </c>
      <c r="K18" s="227">
        <f>'e-Podugovaranje'!K31</f>
        <v>0</v>
      </c>
      <c r="L18" s="226">
        <f>'e-Podugovaranje'!L31</f>
        <v>0</v>
      </c>
      <c r="M18" s="227">
        <f>'e-Podugovaranje'!M31</f>
        <v>0</v>
      </c>
      <c r="N18" s="226">
        <f>'e-Podugovaranje'!N31</f>
        <v>0</v>
      </c>
      <c r="O18" s="227">
        <f>'e-Podugovaranje'!O31</f>
        <v>0</v>
      </c>
      <c r="P18" s="361">
        <f t="shared" si="7"/>
        <v>5130</v>
      </c>
      <c r="Q18" s="344"/>
      <c r="R18" s="83"/>
    </row>
    <row r="19" spans="1:18" ht="12.75">
      <c r="A19" s="54"/>
      <c r="B19" s="55"/>
      <c r="C19" s="81" t="str">
        <f>C11</f>
        <v>Total travel costs</v>
      </c>
      <c r="D19" s="226">
        <f>'e-Putni troškovi'!D33</f>
        <v>930</v>
      </c>
      <c r="E19" s="227">
        <f>'e-Putni troškovi'!E33</f>
        <v>0</v>
      </c>
      <c r="F19" s="238">
        <f>'e-Putni troškovi'!F33</f>
        <v>0</v>
      </c>
      <c r="G19" s="238">
        <f>'e-Putni troškovi'!G33</f>
        <v>0</v>
      </c>
      <c r="H19" s="226">
        <f>'e-Putni troškovi'!H33</f>
        <v>0</v>
      </c>
      <c r="I19" s="227">
        <f>'e-Putni troškovi'!I33</f>
        <v>0</v>
      </c>
      <c r="J19" s="226">
        <f>'e-Putni troškovi'!J33</f>
        <v>0</v>
      </c>
      <c r="K19" s="227">
        <f>'e-Putni troškovi'!K33</f>
        <v>0</v>
      </c>
      <c r="L19" s="226">
        <f>'e-Putni troškovi'!L33</f>
        <v>0</v>
      </c>
      <c r="M19" s="227">
        <f>'e-Putni troškovi'!M33</f>
        <v>0</v>
      </c>
      <c r="N19" s="226">
        <f>'e-Putni troškovi'!N33</f>
        <v>0</v>
      </c>
      <c r="O19" s="227">
        <f>'e-Putni troškovi'!O33</f>
        <v>0</v>
      </c>
      <c r="P19" s="361">
        <f t="shared" si="7"/>
        <v>930</v>
      </c>
      <c r="Q19" s="344"/>
      <c r="R19" s="83"/>
    </row>
    <row r="20" spans="1:18" ht="12.75">
      <c r="A20" s="54"/>
      <c r="B20" s="55"/>
      <c r="C20" s="92" t="str">
        <f>C12</f>
        <v>Total other costs</v>
      </c>
      <c r="D20" s="229">
        <f>'e-Ostali troškovi'!D35</f>
        <v>3318</v>
      </c>
      <c r="E20" s="230">
        <f>'e-Ostali troškovi'!E35</f>
        <v>3318</v>
      </c>
      <c r="F20" s="239">
        <f>'e-Ostali troškovi'!F35</f>
        <v>3318</v>
      </c>
      <c r="G20" s="239">
        <f>'e-Ostali troškovi'!G35</f>
        <v>3318</v>
      </c>
      <c r="H20" s="229">
        <f>'e-Ostali troškovi'!H35</f>
        <v>0</v>
      </c>
      <c r="I20" s="230">
        <f>'e-Ostali troškovi'!I35</f>
        <v>0</v>
      </c>
      <c r="J20" s="229">
        <f>'e-Ostali troškovi'!J35</f>
        <v>0</v>
      </c>
      <c r="K20" s="230">
        <f>'e-Ostali troškovi'!K35</f>
        <v>0</v>
      </c>
      <c r="L20" s="229">
        <f>'e-Ostali troškovi'!L35</f>
        <v>0</v>
      </c>
      <c r="M20" s="230">
        <f>'e-Ostali troškovi'!M35</f>
        <v>0</v>
      </c>
      <c r="N20" s="229">
        <f>'e-Ostali troškovi'!N35</f>
        <v>0</v>
      </c>
      <c r="O20" s="230">
        <f>'e-Ostali troškovi'!O35</f>
        <v>0</v>
      </c>
      <c r="P20" s="231">
        <f t="shared" si="7"/>
        <v>13272</v>
      </c>
      <c r="Q20" s="344"/>
      <c r="R20" s="83"/>
    </row>
    <row r="21" spans="1:18" ht="12.75">
      <c r="A21" s="148">
        <v>0.4</v>
      </c>
      <c r="B21" s="55"/>
      <c r="C21" s="135" t="str">
        <f>"Financing commitment "&amp;'e-Plaće i amortizacija'!G23</f>
        <v>Financing commitment PP2/Cro 2</v>
      </c>
      <c r="D21" s="232">
        <f>ROUND($A$21*D15,2)</f>
        <v>8940.12</v>
      </c>
      <c r="E21" s="233">
        <f aca="true" t="shared" si="8" ref="E21:O21">ROUND($A$21*E15,2)</f>
        <v>8296.08</v>
      </c>
      <c r="F21" s="240">
        <f t="shared" si="8"/>
        <v>8404.9</v>
      </c>
      <c r="G21" s="240">
        <f t="shared" si="8"/>
        <v>7720.9</v>
      </c>
      <c r="H21" s="232">
        <f t="shared" si="8"/>
        <v>0</v>
      </c>
      <c r="I21" s="233">
        <f t="shared" si="8"/>
        <v>0</v>
      </c>
      <c r="J21" s="232">
        <f t="shared" si="8"/>
        <v>0</v>
      </c>
      <c r="K21" s="233">
        <f t="shared" si="8"/>
        <v>0</v>
      </c>
      <c r="L21" s="232">
        <f t="shared" si="8"/>
        <v>0</v>
      </c>
      <c r="M21" s="233">
        <f t="shared" si="8"/>
        <v>0</v>
      </c>
      <c r="N21" s="232">
        <f t="shared" si="8"/>
        <v>0</v>
      </c>
      <c r="O21" s="233">
        <f t="shared" si="8"/>
        <v>0</v>
      </c>
      <c r="P21" s="361">
        <f t="shared" si="7"/>
        <v>33362</v>
      </c>
      <c r="Q21" s="344"/>
      <c r="R21" s="83"/>
    </row>
    <row r="22" spans="1:18" ht="13.5" thickBot="1">
      <c r="A22" s="149">
        <f>100%-A21</f>
        <v>0.6</v>
      </c>
      <c r="B22" s="55"/>
      <c r="C22" s="144" t="str">
        <f>C14</f>
        <v>Financing commitment Eurostars part</v>
      </c>
      <c r="D22" s="232">
        <f>D15-D21</f>
        <v>13410.179999999998</v>
      </c>
      <c r="E22" s="233">
        <f aca="true" t="shared" si="9" ref="E22:O22">E15-E21</f>
        <v>12444.12</v>
      </c>
      <c r="F22" s="240">
        <f t="shared" si="9"/>
        <v>12607.339999999998</v>
      </c>
      <c r="G22" s="240">
        <f t="shared" si="9"/>
        <v>11581.339999999998</v>
      </c>
      <c r="H22" s="232">
        <f t="shared" si="9"/>
        <v>0</v>
      </c>
      <c r="I22" s="233">
        <f t="shared" si="9"/>
        <v>0</v>
      </c>
      <c r="J22" s="232">
        <f t="shared" si="9"/>
        <v>0</v>
      </c>
      <c r="K22" s="233">
        <f t="shared" si="9"/>
        <v>0</v>
      </c>
      <c r="L22" s="232">
        <f t="shared" si="9"/>
        <v>0</v>
      </c>
      <c r="M22" s="233">
        <f t="shared" si="9"/>
        <v>0</v>
      </c>
      <c r="N22" s="232">
        <f t="shared" si="9"/>
        <v>0</v>
      </c>
      <c r="O22" s="233">
        <f t="shared" si="9"/>
        <v>0</v>
      </c>
      <c r="P22" s="361">
        <f t="shared" si="7"/>
        <v>50042.979999999996</v>
      </c>
      <c r="Q22" s="344"/>
      <c r="R22" s="84" t="str">
        <f>IF(A22&gt;60%,"Krivo!","OK")</f>
        <v>OK</v>
      </c>
    </row>
    <row r="23" spans="1:18" ht="13.5" thickBot="1">
      <c r="A23" s="86" t="s">
        <v>35</v>
      </c>
      <c r="B23" s="80" t="s">
        <v>34</v>
      </c>
      <c r="C23" s="9"/>
      <c r="D23" s="351">
        <f>ROUND(D7+D15,2)</f>
        <v>45848.92</v>
      </c>
      <c r="E23" s="352">
        <f>ROUND(E7+E15,2)</f>
        <v>43958.82</v>
      </c>
      <c r="F23" s="351">
        <f>ROUND(F7+F15,2)</f>
        <v>43990.86</v>
      </c>
      <c r="G23" s="352">
        <f>ROUND(G7+G15,2)</f>
        <v>43580.86</v>
      </c>
      <c r="H23" s="351">
        <f aca="true" t="shared" si="10" ref="H23:O23">ROUND(H7+H15,2)</f>
        <v>0</v>
      </c>
      <c r="I23" s="352">
        <f t="shared" si="10"/>
        <v>0</v>
      </c>
      <c r="J23" s="351">
        <f t="shared" si="10"/>
        <v>0</v>
      </c>
      <c r="K23" s="352">
        <f t="shared" si="10"/>
        <v>0</v>
      </c>
      <c r="L23" s="351">
        <f t="shared" si="10"/>
        <v>0</v>
      </c>
      <c r="M23" s="352">
        <f t="shared" si="10"/>
        <v>0</v>
      </c>
      <c r="N23" s="351">
        <f t="shared" si="10"/>
        <v>0</v>
      </c>
      <c r="O23" s="352">
        <f t="shared" si="10"/>
        <v>0</v>
      </c>
      <c r="P23" s="353">
        <f>ROUND(SUM(D23:O23),2)</f>
        <v>177379.46</v>
      </c>
      <c r="Q23" s="348" t="s">
        <v>200</v>
      </c>
      <c r="R23" s="82"/>
    </row>
    <row r="24" spans="1:18" ht="13.5" thickBot="1">
      <c r="A24" s="136"/>
      <c r="B24" s="137"/>
      <c r="C24" s="138" t="s">
        <v>186</v>
      </c>
      <c r="D24" s="362">
        <f>ROUND(D14+D22,2)</f>
        <v>25159.49</v>
      </c>
      <c r="E24" s="363">
        <f>ROUND(E14+E22,2)</f>
        <v>24053.43</v>
      </c>
      <c r="F24" s="362">
        <f>ROUND(F14+F22,2)</f>
        <v>24096.65</v>
      </c>
      <c r="G24" s="363">
        <f>ROUND(G14+G22,2)</f>
        <v>23720.65</v>
      </c>
      <c r="H24" s="362">
        <f aca="true" t="shared" si="11" ref="H24:O24">ROUND(H14+H22,2)</f>
        <v>0</v>
      </c>
      <c r="I24" s="363">
        <f t="shared" si="11"/>
        <v>0</v>
      </c>
      <c r="J24" s="362">
        <f t="shared" si="11"/>
        <v>0</v>
      </c>
      <c r="K24" s="363">
        <f t="shared" si="11"/>
        <v>0</v>
      </c>
      <c r="L24" s="362">
        <f t="shared" si="11"/>
        <v>0</v>
      </c>
      <c r="M24" s="363">
        <f t="shared" si="11"/>
        <v>0</v>
      </c>
      <c r="N24" s="362">
        <f t="shared" si="11"/>
        <v>0</v>
      </c>
      <c r="O24" s="363">
        <f t="shared" si="11"/>
        <v>0</v>
      </c>
      <c r="P24" s="364">
        <f>ROUND(SUM(D24:O24),2)</f>
        <v>97030.22</v>
      </c>
      <c r="Q24" s="350">
        <f>200000</f>
        <v>200000</v>
      </c>
      <c r="R24" s="139" t="str">
        <f>IF(P24&gt;Q24,"Wrong!","OK")</f>
        <v>OK</v>
      </c>
    </row>
    <row r="25" spans="1:18" ht="13.5" thickBot="1">
      <c r="A25" s="136"/>
      <c r="B25" s="137"/>
      <c r="C25" s="138"/>
      <c r="D25" s="365"/>
      <c r="E25" s="365"/>
      <c r="F25" s="365"/>
      <c r="G25" s="365"/>
      <c r="H25" s="365"/>
      <c r="I25" s="365"/>
      <c r="J25" s="365"/>
      <c r="K25" s="365"/>
      <c r="L25" s="365"/>
      <c r="M25" s="365"/>
      <c r="N25" s="365"/>
      <c r="O25" s="365"/>
      <c r="P25" s="366"/>
      <c r="Q25" s="349"/>
      <c r="R25" s="167"/>
    </row>
    <row r="26" spans="1:18" ht="12.75">
      <c r="A26" s="86" t="str">
        <f>'e-Općenito'!B18</f>
        <v>PP3</v>
      </c>
      <c r="B26" s="80" t="str">
        <f>'e-Općenito'!B67</f>
        <v>Table No. 10-027: Detail Slo 1 partner info</v>
      </c>
      <c r="C26" s="9"/>
      <c r="D26" s="367">
        <f>SUM(D27:D31)</f>
        <v>33180.700000000004</v>
      </c>
      <c r="E26" s="368">
        <f aca="true" t="shared" si="12" ref="E26:O26">SUM(E27:E31)</f>
        <v>33180.700000000004</v>
      </c>
      <c r="F26" s="367">
        <f t="shared" si="12"/>
        <v>33180.700000000004</v>
      </c>
      <c r="G26" s="368">
        <f t="shared" si="12"/>
        <v>33180.700000000004</v>
      </c>
      <c r="H26" s="367">
        <f t="shared" si="12"/>
        <v>0</v>
      </c>
      <c r="I26" s="368">
        <f t="shared" si="12"/>
        <v>0</v>
      </c>
      <c r="J26" s="367">
        <f t="shared" si="12"/>
        <v>0</v>
      </c>
      <c r="K26" s="368">
        <f t="shared" si="12"/>
        <v>0</v>
      </c>
      <c r="L26" s="367">
        <f t="shared" si="12"/>
        <v>0</v>
      </c>
      <c r="M26" s="368">
        <f t="shared" si="12"/>
        <v>0</v>
      </c>
      <c r="N26" s="367">
        <f t="shared" si="12"/>
        <v>0</v>
      </c>
      <c r="O26" s="368">
        <f t="shared" si="12"/>
        <v>0</v>
      </c>
      <c r="P26" s="369">
        <f>SUM(P27:P31)</f>
        <v>132722.80000000002</v>
      </c>
      <c r="Q26" s="343"/>
      <c r="R26" s="85" t="str">
        <f>IF(P26&gt;0.75*P44,"Wrong!","OK")</f>
        <v>OK</v>
      </c>
    </row>
    <row r="27" spans="1:18" ht="12.75">
      <c r="A27" s="54"/>
      <c r="B27" s="58"/>
      <c r="C27" s="81" t="str">
        <f>C16</f>
        <v>Total personnel costs</v>
      </c>
      <c r="D27" s="226">
        <v>13272.28</v>
      </c>
      <c r="E27" s="227">
        <v>13272.28</v>
      </c>
      <c r="F27" s="226">
        <v>13272.28</v>
      </c>
      <c r="G27" s="227">
        <v>13272.28</v>
      </c>
      <c r="H27" s="226">
        <v>0</v>
      </c>
      <c r="I27" s="227">
        <v>0</v>
      </c>
      <c r="J27" s="226">
        <v>0</v>
      </c>
      <c r="K27" s="227">
        <v>0</v>
      </c>
      <c r="L27" s="226">
        <v>0</v>
      </c>
      <c r="M27" s="227">
        <v>0</v>
      </c>
      <c r="N27" s="226">
        <v>0</v>
      </c>
      <c r="O27" s="227">
        <v>0</v>
      </c>
      <c r="P27" s="228">
        <f aca="true" t="shared" si="13" ref="P27:P33">SUM(D27:O27)</f>
        <v>53089.12</v>
      </c>
      <c r="Q27" s="344"/>
      <c r="R27" s="83"/>
    </row>
    <row r="28" spans="1:18" ht="12.75">
      <c r="A28" s="54"/>
      <c r="B28" s="55"/>
      <c r="C28" s="81" t="str">
        <f>C17</f>
        <v>Total depreciation costs</v>
      </c>
      <c r="D28" s="226">
        <v>7963.37</v>
      </c>
      <c r="E28" s="227">
        <v>7963.37</v>
      </c>
      <c r="F28" s="226">
        <v>7963.37</v>
      </c>
      <c r="G28" s="227">
        <v>7963.37</v>
      </c>
      <c r="H28" s="226">
        <v>0</v>
      </c>
      <c r="I28" s="227">
        <v>0</v>
      </c>
      <c r="J28" s="226">
        <v>0</v>
      </c>
      <c r="K28" s="227">
        <v>0</v>
      </c>
      <c r="L28" s="226">
        <v>0</v>
      </c>
      <c r="M28" s="227">
        <v>0</v>
      </c>
      <c r="N28" s="226">
        <v>0</v>
      </c>
      <c r="O28" s="227">
        <v>0</v>
      </c>
      <c r="P28" s="228">
        <f t="shared" si="13"/>
        <v>31853.48</v>
      </c>
      <c r="Q28" s="344"/>
      <c r="R28" s="83"/>
    </row>
    <row r="29" spans="1:18" ht="12.75">
      <c r="A29" s="54"/>
      <c r="B29" s="55"/>
      <c r="C29" s="81" t="str">
        <f>C18</f>
        <v>Total Subcontracting costs</v>
      </c>
      <c r="D29" s="226">
        <v>3318.07</v>
      </c>
      <c r="E29" s="227">
        <v>3318.07</v>
      </c>
      <c r="F29" s="226">
        <v>3318.07</v>
      </c>
      <c r="G29" s="227">
        <v>3318.07</v>
      </c>
      <c r="H29" s="226">
        <f>'e-Podugovaranje'!H46</f>
        <v>0</v>
      </c>
      <c r="I29" s="227">
        <f>'e-Podugovaranje'!I46</f>
        <v>0</v>
      </c>
      <c r="J29" s="226">
        <f>'e-Podugovaranje'!J46</f>
        <v>0</v>
      </c>
      <c r="K29" s="227">
        <f>'e-Podugovaranje'!K46</f>
        <v>0</v>
      </c>
      <c r="L29" s="226">
        <f>'e-Podugovaranje'!L46</f>
        <v>0</v>
      </c>
      <c r="M29" s="227">
        <f>'e-Podugovaranje'!M46</f>
        <v>0</v>
      </c>
      <c r="N29" s="226">
        <f>'e-Podugovaranje'!N46</f>
        <v>0</v>
      </c>
      <c r="O29" s="227">
        <f>'e-Podugovaranje'!O46</f>
        <v>0</v>
      </c>
      <c r="P29" s="228">
        <f t="shared" si="13"/>
        <v>13272.28</v>
      </c>
      <c r="Q29" s="344"/>
      <c r="R29" s="83"/>
    </row>
    <row r="30" spans="1:18" ht="12.75">
      <c r="A30" s="54"/>
      <c r="B30" s="55"/>
      <c r="C30" s="81" t="str">
        <f>C19</f>
        <v>Total travel costs</v>
      </c>
      <c r="D30" s="226">
        <v>1990.84</v>
      </c>
      <c r="E30" s="227">
        <v>1990.84</v>
      </c>
      <c r="F30" s="226">
        <v>1990.84</v>
      </c>
      <c r="G30" s="227">
        <v>1990.84</v>
      </c>
      <c r="H30" s="226">
        <v>0</v>
      </c>
      <c r="I30" s="227">
        <v>0</v>
      </c>
      <c r="J30" s="226">
        <v>0</v>
      </c>
      <c r="K30" s="227">
        <v>0</v>
      </c>
      <c r="L30" s="226">
        <v>0</v>
      </c>
      <c r="M30" s="227">
        <v>0</v>
      </c>
      <c r="N30" s="226">
        <v>0</v>
      </c>
      <c r="O30" s="227">
        <v>0</v>
      </c>
      <c r="P30" s="228">
        <f t="shared" si="13"/>
        <v>7963.36</v>
      </c>
      <c r="Q30" s="344"/>
      <c r="R30" s="83"/>
    </row>
    <row r="31" spans="1:18" ht="12.75">
      <c r="A31" s="54"/>
      <c r="B31" s="55"/>
      <c r="C31" s="92" t="str">
        <f>C20</f>
        <v>Total other costs</v>
      </c>
      <c r="D31" s="229">
        <v>6636.14</v>
      </c>
      <c r="E31" s="230">
        <v>6636.14</v>
      </c>
      <c r="F31" s="229">
        <v>6636.14</v>
      </c>
      <c r="G31" s="230">
        <v>6636.14</v>
      </c>
      <c r="H31" s="229">
        <v>0</v>
      </c>
      <c r="I31" s="230">
        <v>0</v>
      </c>
      <c r="J31" s="229">
        <v>0</v>
      </c>
      <c r="K31" s="230">
        <v>0</v>
      </c>
      <c r="L31" s="229">
        <v>0</v>
      </c>
      <c r="M31" s="230">
        <v>0</v>
      </c>
      <c r="N31" s="229">
        <v>0</v>
      </c>
      <c r="O31" s="230">
        <v>0</v>
      </c>
      <c r="P31" s="231">
        <f t="shared" si="13"/>
        <v>26544.56</v>
      </c>
      <c r="Q31" s="344"/>
      <c r="R31" s="83"/>
    </row>
    <row r="32" spans="1:18" ht="12.75">
      <c r="A32" s="148">
        <v>0.5</v>
      </c>
      <c r="B32" s="55"/>
      <c r="C32" s="135" t="str">
        <f>B26</f>
        <v>Table No. 10-027: Detail Slo 1 partner info</v>
      </c>
      <c r="D32" s="232">
        <f>ROUND($A$32*D26,2)</f>
        <v>16590.35</v>
      </c>
      <c r="E32" s="233">
        <f aca="true" t="shared" si="14" ref="E32:O32">ROUND($A$32*E26,2)</f>
        <v>16590.35</v>
      </c>
      <c r="F32" s="232">
        <f t="shared" si="14"/>
        <v>16590.35</v>
      </c>
      <c r="G32" s="233">
        <f t="shared" si="14"/>
        <v>16590.35</v>
      </c>
      <c r="H32" s="232">
        <f t="shared" si="14"/>
        <v>0</v>
      </c>
      <c r="I32" s="233">
        <f t="shared" si="14"/>
        <v>0</v>
      </c>
      <c r="J32" s="232">
        <f t="shared" si="14"/>
        <v>0</v>
      </c>
      <c r="K32" s="233">
        <f t="shared" si="14"/>
        <v>0</v>
      </c>
      <c r="L32" s="232">
        <f t="shared" si="14"/>
        <v>0</v>
      </c>
      <c r="M32" s="233">
        <f t="shared" si="14"/>
        <v>0</v>
      </c>
      <c r="N32" s="232">
        <f t="shared" si="14"/>
        <v>0</v>
      </c>
      <c r="O32" s="233">
        <f t="shared" si="14"/>
        <v>0</v>
      </c>
      <c r="P32" s="228">
        <f t="shared" si="13"/>
        <v>66361.4</v>
      </c>
      <c r="Q32" s="344"/>
      <c r="R32" s="83"/>
    </row>
    <row r="33" spans="1:18" ht="13.5" thickBot="1">
      <c r="A33" s="149">
        <f>100%-A32</f>
        <v>0.5</v>
      </c>
      <c r="B33" s="55"/>
      <c r="C33" s="144" t="str">
        <f>C22</f>
        <v>Financing commitment Eurostars part</v>
      </c>
      <c r="D33" s="355">
        <f>D26-D32</f>
        <v>16590.350000000006</v>
      </c>
      <c r="E33" s="356">
        <f aca="true" t="shared" si="15" ref="E33:O33">E26-E32</f>
        <v>16590.350000000006</v>
      </c>
      <c r="F33" s="232">
        <f t="shared" si="15"/>
        <v>16590.350000000006</v>
      </c>
      <c r="G33" s="233">
        <f t="shared" si="15"/>
        <v>16590.350000000006</v>
      </c>
      <c r="H33" s="232">
        <f t="shared" si="15"/>
        <v>0</v>
      </c>
      <c r="I33" s="233">
        <f t="shared" si="15"/>
        <v>0</v>
      </c>
      <c r="J33" s="232">
        <f t="shared" si="15"/>
        <v>0</v>
      </c>
      <c r="K33" s="233">
        <f t="shared" si="15"/>
        <v>0</v>
      </c>
      <c r="L33" s="232">
        <f t="shared" si="15"/>
        <v>0</v>
      </c>
      <c r="M33" s="233">
        <f t="shared" si="15"/>
        <v>0</v>
      </c>
      <c r="N33" s="232">
        <f t="shared" si="15"/>
        <v>0</v>
      </c>
      <c r="O33" s="233">
        <f t="shared" si="15"/>
        <v>0</v>
      </c>
      <c r="P33" s="228">
        <f t="shared" si="13"/>
        <v>66361.40000000002</v>
      </c>
      <c r="Q33" s="344"/>
      <c r="R33" s="84"/>
    </row>
    <row r="34" spans="1:18" ht="12.75">
      <c r="A34" s="86" t="str">
        <f>'e-Općenito'!B19</f>
        <v>PP4</v>
      </c>
      <c r="B34" s="80" t="str">
        <f>'e-Općenito'!B82</f>
        <v>Table No. 10-028: Detail Slo 2 partner info</v>
      </c>
      <c r="C34" s="9"/>
      <c r="D34" s="367">
        <f aca="true" t="shared" si="16" ref="D34:P34">SUM(D35:D39)</f>
        <v>0</v>
      </c>
      <c r="E34" s="368">
        <f t="shared" si="16"/>
        <v>0</v>
      </c>
      <c r="F34" s="235">
        <f t="shared" si="16"/>
        <v>0</v>
      </c>
      <c r="G34" s="236">
        <f t="shared" si="16"/>
        <v>0</v>
      </c>
      <c r="H34" s="235">
        <f t="shared" si="16"/>
        <v>0</v>
      </c>
      <c r="I34" s="236">
        <f t="shared" si="16"/>
        <v>0</v>
      </c>
      <c r="J34" s="235">
        <f aca="true" t="shared" si="17" ref="J34:O34">SUM(J35:J39)</f>
        <v>0</v>
      </c>
      <c r="K34" s="236">
        <f t="shared" si="17"/>
        <v>0</v>
      </c>
      <c r="L34" s="235">
        <f t="shared" si="17"/>
        <v>0</v>
      </c>
      <c r="M34" s="236">
        <f t="shared" si="17"/>
        <v>0</v>
      </c>
      <c r="N34" s="235">
        <f t="shared" si="17"/>
        <v>0</v>
      </c>
      <c r="O34" s="236">
        <f t="shared" si="17"/>
        <v>0</v>
      </c>
      <c r="P34" s="237">
        <f t="shared" si="16"/>
        <v>0</v>
      </c>
      <c r="Q34" s="343"/>
      <c r="R34" s="84"/>
    </row>
    <row r="35" spans="1:18" ht="12.75">
      <c r="A35" s="54"/>
      <c r="B35" s="58"/>
      <c r="C35" s="81" t="str">
        <f aca="true" t="shared" si="18" ref="C35:C41">C27</f>
        <v>Total personnel costs</v>
      </c>
      <c r="D35" s="226">
        <v>0</v>
      </c>
      <c r="E35" s="227">
        <v>0</v>
      </c>
      <c r="F35" s="226">
        <v>0</v>
      </c>
      <c r="G35" s="227">
        <v>0</v>
      </c>
      <c r="H35" s="226">
        <v>0</v>
      </c>
      <c r="I35" s="227">
        <v>0</v>
      </c>
      <c r="J35" s="226">
        <v>0</v>
      </c>
      <c r="K35" s="227">
        <v>0</v>
      </c>
      <c r="L35" s="226">
        <v>0</v>
      </c>
      <c r="M35" s="227">
        <v>0</v>
      </c>
      <c r="N35" s="226">
        <v>0</v>
      </c>
      <c r="O35" s="227">
        <v>0</v>
      </c>
      <c r="P35" s="228">
        <f>SUM(D35:O35)</f>
        <v>0</v>
      </c>
      <c r="Q35" s="344"/>
      <c r="R35" s="83"/>
    </row>
    <row r="36" spans="1:18" ht="12.75">
      <c r="A36" s="54"/>
      <c r="B36" s="55"/>
      <c r="C36" s="81" t="str">
        <f t="shared" si="18"/>
        <v>Total depreciation costs</v>
      </c>
      <c r="D36" s="226">
        <v>0</v>
      </c>
      <c r="E36" s="227">
        <v>0</v>
      </c>
      <c r="F36" s="226">
        <v>0</v>
      </c>
      <c r="G36" s="227">
        <v>0</v>
      </c>
      <c r="H36" s="226">
        <v>0</v>
      </c>
      <c r="I36" s="227">
        <v>0</v>
      </c>
      <c r="J36" s="226">
        <v>0</v>
      </c>
      <c r="K36" s="227">
        <v>0</v>
      </c>
      <c r="L36" s="226">
        <v>0</v>
      </c>
      <c r="M36" s="227">
        <v>0</v>
      </c>
      <c r="N36" s="226">
        <v>0</v>
      </c>
      <c r="O36" s="227">
        <v>0</v>
      </c>
      <c r="P36" s="228">
        <f>SUM(D36:O36)</f>
        <v>0</v>
      </c>
      <c r="Q36" s="344"/>
      <c r="R36" s="83"/>
    </row>
    <row r="37" spans="1:18" ht="12.75">
      <c r="A37" s="54"/>
      <c r="B37" s="55"/>
      <c r="C37" s="81" t="str">
        <f t="shared" si="18"/>
        <v>Total Subcontracting costs</v>
      </c>
      <c r="D37" s="226">
        <f>'e-Podugovaranje'!D61</f>
        <v>0</v>
      </c>
      <c r="E37" s="227">
        <v>0</v>
      </c>
      <c r="F37" s="226">
        <f>'e-Podugovaranje'!F61</f>
        <v>0</v>
      </c>
      <c r="G37" s="227">
        <f>'e-Podugovaranje'!G61</f>
        <v>0</v>
      </c>
      <c r="H37" s="226">
        <f>'e-Podugovaranje'!H61</f>
        <v>0</v>
      </c>
      <c r="I37" s="227">
        <f>'e-Podugovaranje'!I61</f>
        <v>0</v>
      </c>
      <c r="J37" s="226">
        <f>'e-Podugovaranje'!J61</f>
        <v>0</v>
      </c>
      <c r="K37" s="227">
        <f>'e-Podugovaranje'!K61</f>
        <v>0</v>
      </c>
      <c r="L37" s="226">
        <f>'e-Podugovaranje'!L61</f>
        <v>0</v>
      </c>
      <c r="M37" s="227">
        <f>'e-Podugovaranje'!M61</f>
        <v>0</v>
      </c>
      <c r="N37" s="226">
        <f>'e-Podugovaranje'!N61</f>
        <v>0</v>
      </c>
      <c r="O37" s="227">
        <f>'e-Podugovaranje'!O61</f>
        <v>0</v>
      </c>
      <c r="P37" s="228">
        <f>SUM(D37:O37)</f>
        <v>0</v>
      </c>
      <c r="Q37" s="344"/>
      <c r="R37" s="83"/>
    </row>
    <row r="38" spans="1:18" ht="12.75">
      <c r="A38" s="54"/>
      <c r="B38" s="55"/>
      <c r="C38" s="81" t="str">
        <f t="shared" si="18"/>
        <v>Total travel costs</v>
      </c>
      <c r="D38" s="226">
        <v>0</v>
      </c>
      <c r="E38" s="227">
        <v>0</v>
      </c>
      <c r="F38" s="226">
        <v>0</v>
      </c>
      <c r="G38" s="227">
        <v>0</v>
      </c>
      <c r="H38" s="226">
        <v>0</v>
      </c>
      <c r="I38" s="227">
        <v>0</v>
      </c>
      <c r="J38" s="226">
        <v>0</v>
      </c>
      <c r="K38" s="227">
        <v>0</v>
      </c>
      <c r="L38" s="226">
        <v>0</v>
      </c>
      <c r="M38" s="227">
        <v>0</v>
      </c>
      <c r="N38" s="226">
        <v>0</v>
      </c>
      <c r="O38" s="227">
        <v>0</v>
      </c>
      <c r="P38" s="228">
        <f>SUM(D38:O38)</f>
        <v>0</v>
      </c>
      <c r="Q38" s="344"/>
      <c r="R38" s="83"/>
    </row>
    <row r="39" spans="1:18" ht="12.75">
      <c r="A39" s="54"/>
      <c r="B39" s="55"/>
      <c r="C39" s="92" t="str">
        <f t="shared" si="18"/>
        <v>Total other costs</v>
      </c>
      <c r="D39" s="229">
        <v>0</v>
      </c>
      <c r="E39" s="230">
        <v>0</v>
      </c>
      <c r="F39" s="229">
        <v>0</v>
      </c>
      <c r="G39" s="230">
        <v>0</v>
      </c>
      <c r="H39" s="229">
        <v>0</v>
      </c>
      <c r="I39" s="230">
        <v>0</v>
      </c>
      <c r="J39" s="229">
        <v>0</v>
      </c>
      <c r="K39" s="230">
        <v>0</v>
      </c>
      <c r="L39" s="229">
        <v>0</v>
      </c>
      <c r="M39" s="230">
        <v>0</v>
      </c>
      <c r="N39" s="229">
        <v>0</v>
      </c>
      <c r="O39" s="230">
        <v>0</v>
      </c>
      <c r="P39" s="231">
        <f>SUM(D39:O39)</f>
        <v>0</v>
      </c>
      <c r="Q39" s="344"/>
      <c r="R39" s="83"/>
    </row>
    <row r="40" spans="1:18" ht="12.75">
      <c r="A40" s="148">
        <v>0.5</v>
      </c>
      <c r="B40" s="55"/>
      <c r="C40" s="135" t="str">
        <f>B34</f>
        <v>Table No. 10-028: Detail Slo 2 partner info</v>
      </c>
      <c r="D40" s="232">
        <f>ROUND($A$40*D34,2)</f>
        <v>0</v>
      </c>
      <c r="E40" s="233">
        <f aca="true" t="shared" si="19" ref="E40:O40">ROUND($A$40*E34,2)</f>
        <v>0</v>
      </c>
      <c r="F40" s="232">
        <f t="shared" si="19"/>
        <v>0</v>
      </c>
      <c r="G40" s="233">
        <f t="shared" si="19"/>
        <v>0</v>
      </c>
      <c r="H40" s="232">
        <f t="shared" si="19"/>
        <v>0</v>
      </c>
      <c r="I40" s="233">
        <f t="shared" si="19"/>
        <v>0</v>
      </c>
      <c r="J40" s="232">
        <f t="shared" si="19"/>
        <v>0</v>
      </c>
      <c r="K40" s="233">
        <f t="shared" si="19"/>
        <v>0</v>
      </c>
      <c r="L40" s="232">
        <f t="shared" si="19"/>
        <v>0</v>
      </c>
      <c r="M40" s="233">
        <f t="shared" si="19"/>
        <v>0</v>
      </c>
      <c r="N40" s="232">
        <f t="shared" si="19"/>
        <v>0</v>
      </c>
      <c r="O40" s="233">
        <f t="shared" si="19"/>
        <v>0</v>
      </c>
      <c r="P40" s="228">
        <f aca="true" t="shared" si="20" ref="P40:P45">SUM(D40:O40)</f>
        <v>0</v>
      </c>
      <c r="Q40" s="344"/>
      <c r="R40" s="83"/>
    </row>
    <row r="41" spans="1:18" ht="12.75">
      <c r="A41" s="149">
        <f>100%-A40</f>
        <v>0.5</v>
      </c>
      <c r="B41" s="55"/>
      <c r="C41" s="144" t="str">
        <f t="shared" si="18"/>
        <v>Financing commitment Eurostars part</v>
      </c>
      <c r="D41" s="232">
        <f>D34-D40</f>
        <v>0</v>
      </c>
      <c r="E41" s="233">
        <f aca="true" t="shared" si="21" ref="E41:O41">E34-E40</f>
        <v>0</v>
      </c>
      <c r="F41" s="232">
        <f t="shared" si="21"/>
        <v>0</v>
      </c>
      <c r="G41" s="233">
        <f t="shared" si="21"/>
        <v>0</v>
      </c>
      <c r="H41" s="232">
        <f t="shared" si="21"/>
        <v>0</v>
      </c>
      <c r="I41" s="233">
        <f t="shared" si="21"/>
        <v>0</v>
      </c>
      <c r="J41" s="232">
        <f t="shared" si="21"/>
        <v>0</v>
      </c>
      <c r="K41" s="233">
        <f t="shared" si="21"/>
        <v>0</v>
      </c>
      <c r="L41" s="232">
        <f t="shared" si="21"/>
        <v>0</v>
      </c>
      <c r="M41" s="233">
        <f t="shared" si="21"/>
        <v>0</v>
      </c>
      <c r="N41" s="232">
        <f t="shared" si="21"/>
        <v>0</v>
      </c>
      <c r="O41" s="233">
        <f t="shared" si="21"/>
        <v>0</v>
      </c>
      <c r="P41" s="228">
        <f t="shared" si="20"/>
        <v>0</v>
      </c>
      <c r="Q41" s="344"/>
      <c r="R41" s="83"/>
    </row>
    <row r="42" spans="1:18" ht="13.5" thickBot="1">
      <c r="A42" s="86" t="s">
        <v>41</v>
      </c>
      <c r="B42" s="80" t="s">
        <v>42</v>
      </c>
      <c r="C42" s="9"/>
      <c r="D42" s="370">
        <f aca="true" t="shared" si="22" ref="D42:I42">D26+D34</f>
        <v>33180.700000000004</v>
      </c>
      <c r="E42" s="371">
        <f t="shared" si="22"/>
        <v>33180.700000000004</v>
      </c>
      <c r="F42" s="370">
        <f t="shared" si="22"/>
        <v>33180.700000000004</v>
      </c>
      <c r="G42" s="371">
        <f t="shared" si="22"/>
        <v>33180.700000000004</v>
      </c>
      <c r="H42" s="370">
        <f t="shared" si="22"/>
        <v>0</v>
      </c>
      <c r="I42" s="371">
        <f t="shared" si="22"/>
        <v>0</v>
      </c>
      <c r="J42" s="370">
        <f aca="true" t="shared" si="23" ref="J42:O42">J26+J34</f>
        <v>0</v>
      </c>
      <c r="K42" s="371">
        <f t="shared" si="23"/>
        <v>0</v>
      </c>
      <c r="L42" s="370">
        <f t="shared" si="23"/>
        <v>0</v>
      </c>
      <c r="M42" s="371">
        <f t="shared" si="23"/>
        <v>0</v>
      </c>
      <c r="N42" s="370">
        <f t="shared" si="23"/>
        <v>0</v>
      </c>
      <c r="O42" s="371">
        <f t="shared" si="23"/>
        <v>0</v>
      </c>
      <c r="P42" s="372">
        <f t="shared" si="20"/>
        <v>132722.80000000002</v>
      </c>
      <c r="Q42" s="343"/>
      <c r="R42" s="82"/>
    </row>
    <row r="43" spans="1:18" ht="13.5" thickBot="1">
      <c r="A43" s="136"/>
      <c r="B43" s="137"/>
      <c r="C43" s="138" t="s">
        <v>187</v>
      </c>
      <c r="D43" s="373">
        <f aca="true" t="shared" si="24" ref="D43:I43">D33+D41</f>
        <v>16590.350000000006</v>
      </c>
      <c r="E43" s="374">
        <f t="shared" si="24"/>
        <v>16590.350000000006</v>
      </c>
      <c r="F43" s="374">
        <f t="shared" si="24"/>
        <v>16590.350000000006</v>
      </c>
      <c r="G43" s="374">
        <f t="shared" si="24"/>
        <v>16590.350000000006</v>
      </c>
      <c r="H43" s="374">
        <f t="shared" si="24"/>
        <v>0</v>
      </c>
      <c r="I43" s="374">
        <f t="shared" si="24"/>
        <v>0</v>
      </c>
      <c r="J43" s="374">
        <f aca="true" t="shared" si="25" ref="J43:O43">J33+J41</f>
        <v>0</v>
      </c>
      <c r="K43" s="374">
        <f t="shared" si="25"/>
        <v>0</v>
      </c>
      <c r="L43" s="374">
        <f t="shared" si="25"/>
        <v>0</v>
      </c>
      <c r="M43" s="374">
        <f t="shared" si="25"/>
        <v>0</v>
      </c>
      <c r="N43" s="374">
        <f t="shared" si="25"/>
        <v>0</v>
      </c>
      <c r="O43" s="374">
        <f t="shared" si="25"/>
        <v>0</v>
      </c>
      <c r="P43" s="375">
        <f t="shared" si="20"/>
        <v>66361.40000000002</v>
      </c>
      <c r="Q43" s="346"/>
      <c r="R43" s="82"/>
    </row>
    <row r="44" spans="1:18" ht="13.5" thickBot="1">
      <c r="A44" s="86" t="s">
        <v>44</v>
      </c>
      <c r="B44" s="80" t="s">
        <v>43</v>
      </c>
      <c r="C44" s="9"/>
      <c r="D44" s="351">
        <f aca="true" t="shared" si="26" ref="D44:I45">D23+D42</f>
        <v>79029.62</v>
      </c>
      <c r="E44" s="359">
        <f t="shared" si="26"/>
        <v>77139.52</v>
      </c>
      <c r="F44" s="359">
        <f t="shared" si="26"/>
        <v>77171.56</v>
      </c>
      <c r="G44" s="359">
        <f t="shared" si="26"/>
        <v>76761.56</v>
      </c>
      <c r="H44" s="359">
        <f t="shared" si="26"/>
        <v>0</v>
      </c>
      <c r="I44" s="359">
        <f t="shared" si="26"/>
        <v>0</v>
      </c>
      <c r="J44" s="359">
        <f aca="true" t="shared" si="27" ref="J44:O44">J23+J42</f>
        <v>0</v>
      </c>
      <c r="K44" s="359">
        <f t="shared" si="27"/>
        <v>0</v>
      </c>
      <c r="L44" s="359">
        <f t="shared" si="27"/>
        <v>0</v>
      </c>
      <c r="M44" s="359">
        <f t="shared" si="27"/>
        <v>0</v>
      </c>
      <c r="N44" s="359">
        <f t="shared" si="27"/>
        <v>0</v>
      </c>
      <c r="O44" s="359">
        <f t="shared" si="27"/>
        <v>0</v>
      </c>
      <c r="P44" s="353">
        <f t="shared" si="20"/>
        <v>310102.26</v>
      </c>
      <c r="Q44" s="343"/>
      <c r="R44" s="82"/>
    </row>
    <row r="45" spans="1:18" ht="13.5" thickBot="1">
      <c r="A45" s="140"/>
      <c r="B45" s="141"/>
      <c r="C45" s="142" t="s">
        <v>188</v>
      </c>
      <c r="D45" s="373">
        <f>D24+D43</f>
        <v>41749.84000000001</v>
      </c>
      <c r="E45" s="374">
        <f t="shared" si="26"/>
        <v>40643.780000000006</v>
      </c>
      <c r="F45" s="374">
        <f t="shared" si="26"/>
        <v>40687.00000000001</v>
      </c>
      <c r="G45" s="374">
        <f t="shared" si="26"/>
        <v>40311.00000000001</v>
      </c>
      <c r="H45" s="374">
        <f t="shared" si="26"/>
        <v>0</v>
      </c>
      <c r="I45" s="374">
        <f t="shared" si="26"/>
        <v>0</v>
      </c>
      <c r="J45" s="374">
        <f aca="true" t="shared" si="28" ref="J45:O45">J24+J43</f>
        <v>0</v>
      </c>
      <c r="K45" s="374">
        <f t="shared" si="28"/>
        <v>0</v>
      </c>
      <c r="L45" s="374">
        <f t="shared" si="28"/>
        <v>0</v>
      </c>
      <c r="M45" s="374">
        <f t="shared" si="28"/>
        <v>0</v>
      </c>
      <c r="N45" s="374">
        <f t="shared" si="28"/>
        <v>0</v>
      </c>
      <c r="O45" s="374">
        <f t="shared" si="28"/>
        <v>0</v>
      </c>
      <c r="P45" s="375">
        <f t="shared" si="20"/>
        <v>163391.62000000002</v>
      </c>
      <c r="Q45" s="347"/>
      <c r="R45" s="143"/>
    </row>
    <row r="46" ht="13.5" thickTop="1">
      <c r="P46" s="309"/>
    </row>
    <row r="47" spans="3:16" ht="12.75">
      <c r="C47" s="166" t="s">
        <v>216</v>
      </c>
      <c r="P47" s="309"/>
    </row>
    <row r="48" spans="3:15" ht="36" customHeight="1">
      <c r="C48" s="412" t="s">
        <v>220</v>
      </c>
      <c r="D48" s="412"/>
      <c r="E48" s="412"/>
      <c r="F48" s="412"/>
      <c r="G48" s="412"/>
      <c r="H48" s="412"/>
      <c r="I48" s="412"/>
      <c r="J48" s="412"/>
      <c r="K48" s="412"/>
      <c r="L48" s="412"/>
      <c r="M48" s="412"/>
      <c r="N48" s="412"/>
      <c r="O48" s="412"/>
    </row>
    <row r="49" spans="3:15" ht="35.25" customHeight="1">
      <c r="C49" s="412" t="s">
        <v>221</v>
      </c>
      <c r="D49" s="412"/>
      <c r="E49" s="412"/>
      <c r="F49" s="412"/>
      <c r="G49" s="412"/>
      <c r="H49" s="412"/>
      <c r="I49" s="412"/>
      <c r="J49" s="412"/>
      <c r="K49" s="412"/>
      <c r="L49" s="412"/>
      <c r="M49" s="412"/>
      <c r="N49" s="412"/>
      <c r="O49" s="412"/>
    </row>
    <row r="50" spans="3:15" ht="15">
      <c r="C50" s="225"/>
      <c r="D50" s="225"/>
      <c r="E50" s="225"/>
      <c r="F50" s="225"/>
      <c r="G50" s="225"/>
      <c r="H50" s="225"/>
      <c r="I50" s="225"/>
      <c r="J50" s="225"/>
      <c r="K50" s="225"/>
      <c r="L50" s="225"/>
      <c r="M50" s="225"/>
      <c r="N50" s="225"/>
      <c r="O50" s="225"/>
    </row>
  </sheetData>
  <sheetProtection/>
  <mergeCells count="3">
    <mergeCell ref="A6:C6"/>
    <mergeCell ref="C48:O48"/>
    <mergeCell ref="C49:O49"/>
  </mergeCells>
  <conditionalFormatting sqref="R7:S7">
    <cfRule type="expression" priority="6" dxfId="0" stopIfTrue="1">
      <formula>$R$7="Wrong!"</formula>
    </cfRule>
  </conditionalFormatting>
  <conditionalFormatting sqref="R14:S14">
    <cfRule type="expression" priority="5" dxfId="0" stopIfTrue="1">
      <formula>$R$14="Krivo!"</formula>
    </cfRule>
  </conditionalFormatting>
  <conditionalFormatting sqref="R15:S15">
    <cfRule type="expression" priority="4" dxfId="0" stopIfTrue="1">
      <formula>$R$15="Wrong!"</formula>
    </cfRule>
  </conditionalFormatting>
  <conditionalFormatting sqref="R23:S23">
    <cfRule type="expression" priority="3" dxfId="0" stopIfTrue="1">
      <formula>$R$23="Wrong!"</formula>
    </cfRule>
  </conditionalFormatting>
  <conditionalFormatting sqref="R24:S24">
    <cfRule type="expression" priority="2" dxfId="0" stopIfTrue="1">
      <formula>$R$24="Wrong!"</formula>
    </cfRule>
  </conditionalFormatting>
  <conditionalFormatting sqref="R26:S26">
    <cfRule type="expression" priority="1" dxfId="0" stopIfTrue="1">
      <formula>$R$26="Wrong!"</formula>
    </cfRule>
  </conditionalFormatting>
  <dataValidations count="1">
    <dataValidation allowBlank="1" showInputMessage="1" showErrorMessage="1" errorTitle="Unallowable change!" error="Press &quot;Cancel&quot;!" sqref="C53:C65536 A1:B65536 D49:O65536 C1:O47 P1:IV65536"/>
  </dataValidations>
  <printOptions/>
  <pageMargins left="0" right="0" top="0.8267716535433072" bottom="0.2755905511811024" header="0.2755905511811024" footer="0.11811023622047245"/>
  <pageSetup horizontalDpi="600" verticalDpi="600" orientation="landscape" paperSize="9" scale="75" r:id="rId4"/>
  <headerFooter alignWithMargins="0">
    <oddHeader>&amp;L&amp;G&amp;C&amp;A&amp;R&amp;F</oddHeader>
    <oddFooter>&amp;L&amp;B Confidential&amp;B&amp;C&amp;D&amp;RPage &amp;P</oddFooter>
  </headerFooter>
  <drawing r:id="rId3"/>
  <legacyDrawing r:id="rId2"/>
</worksheet>
</file>

<file path=xl/worksheets/sheet8.xml><?xml version="1.0" encoding="utf-8"?>
<worksheet xmlns="http://schemas.openxmlformats.org/spreadsheetml/2006/main" xmlns:r="http://schemas.openxmlformats.org/officeDocument/2006/relationships">
  <dimension ref="A1:Q55"/>
  <sheetViews>
    <sheetView zoomScale="80" zoomScaleNormal="80" workbookViewId="0" topLeftCell="A1">
      <selection activeCell="A1" sqref="A1"/>
    </sheetView>
  </sheetViews>
  <sheetFormatPr defaultColWidth="9.140625" defaultRowHeight="12.75"/>
  <cols>
    <col min="2" max="2" width="7.8515625" style="0" customWidth="1"/>
    <col min="3" max="3" width="62.140625" style="0" bestFit="1" customWidth="1"/>
    <col min="4" max="7" width="13.421875" style="0" bestFit="1" customWidth="1"/>
    <col min="8" max="14" width="11.57421875" style="0" customWidth="1"/>
    <col min="15" max="15" width="18.8515625" style="0" customWidth="1"/>
  </cols>
  <sheetData>
    <row r="1" ht="12.75">
      <c r="C1" s="166" t="s">
        <v>152</v>
      </c>
    </row>
    <row r="2" ht="12.75">
      <c r="C2" s="14" t="s">
        <v>175</v>
      </c>
    </row>
    <row r="3" ht="12.75">
      <c r="C3" s="2" t="s">
        <v>160</v>
      </c>
    </row>
    <row r="4" ht="12.75">
      <c r="C4" s="2" t="s">
        <v>148</v>
      </c>
    </row>
    <row r="5" ht="12.75">
      <c r="C5" s="2" t="s">
        <v>149</v>
      </c>
    </row>
    <row r="6" ht="12.75">
      <c r="C6" s="2" t="s">
        <v>150</v>
      </c>
    </row>
    <row r="7" ht="12.75">
      <c r="C7" s="2" t="s">
        <v>151</v>
      </c>
    </row>
    <row r="8" ht="12.75">
      <c r="C8" s="3" t="s">
        <v>153</v>
      </c>
    </row>
    <row r="9" ht="12.75">
      <c r="C9" s="3" t="s">
        <v>176</v>
      </c>
    </row>
    <row r="11" spans="3:15" ht="18.75">
      <c r="C11" s="22" t="s">
        <v>223</v>
      </c>
      <c r="D11" s="132" t="str">
        <f>'e-Ostali troškovi'!C1</f>
        <v>PP1/Cro 1</v>
      </c>
      <c r="O11" s="2" t="s">
        <v>201</v>
      </c>
    </row>
    <row r="12" spans="3:15" ht="13.5" thickBot="1">
      <c r="C12" s="413" t="s">
        <v>190</v>
      </c>
      <c r="D12" s="418" t="s">
        <v>189</v>
      </c>
      <c r="E12" s="419"/>
      <c r="F12" s="419"/>
      <c r="G12" s="419"/>
      <c r="H12" s="419"/>
      <c r="I12" s="419"/>
      <c r="J12" s="419"/>
      <c r="K12" s="419"/>
      <c r="L12" s="419"/>
      <c r="M12" s="419"/>
      <c r="N12" s="419"/>
      <c r="O12" s="467"/>
    </row>
    <row r="13" spans="2:15" ht="38.25" customHeight="1">
      <c r="B13" s="417" t="s">
        <v>135</v>
      </c>
      <c r="C13" s="414"/>
      <c r="D13" s="219" t="str">
        <f>'e-Kontrola proračuna'!D6</f>
        <v>1st 3-m. period Q3 2023</v>
      </c>
      <c r="E13" s="220" t="str">
        <f>'e-Kontrola proračuna'!E6</f>
        <v>2nd 3-m. period Q4 2023</v>
      </c>
      <c r="F13" s="219" t="str">
        <f>'e-Kontrola proračuna'!F6</f>
        <v>3rd 3-m. period Q1 2024</v>
      </c>
      <c r="G13" s="220" t="str">
        <f>'e-Kontrola proračuna'!G6</f>
        <v>4th 3-m. period Q2 2024</v>
      </c>
      <c r="H13" s="342" t="str">
        <f>'e-Kontrola proračuna'!H6</f>
        <v>5th 3.m. period Q3 2024</v>
      </c>
      <c r="I13" s="219" t="str">
        <f>'e-Kontrola proračuna'!I6</f>
        <v>6th 3.m. period Q4 2024</v>
      </c>
      <c r="J13" s="220" t="str">
        <f>'e-Kontrola proračuna'!J6</f>
        <v>7th 3.m. period Q1 2025</v>
      </c>
      <c r="K13" s="219" t="str">
        <f>'e-Kontrola proračuna'!K6</f>
        <v>8th 3.m. period Q2 2025</v>
      </c>
      <c r="L13" s="220" t="str">
        <f>'e-Kontrola proračuna'!L6</f>
        <v>9th 3.m. period Q3 2025</v>
      </c>
      <c r="M13" s="219" t="str">
        <f>'e-Kontrola proračuna'!M6</f>
        <v>10th 3.m. period Q4 2025</v>
      </c>
      <c r="N13" s="220" t="str">
        <f>'e-Kontrola proračuna'!N6</f>
        <v>11th 3.m. period Q1 2026</v>
      </c>
      <c r="O13" s="466" t="s">
        <v>108</v>
      </c>
    </row>
    <row r="14" spans="2:15" ht="12.75">
      <c r="B14" s="417"/>
      <c r="C14" s="214" t="s">
        <v>143</v>
      </c>
      <c r="D14" s="427">
        <f>D15+D17</f>
        <v>26348.22</v>
      </c>
      <c r="E14" s="428">
        <f>E15+E17</f>
        <v>25544.22</v>
      </c>
      <c r="F14" s="427">
        <f>F15+F17</f>
        <v>25159.22</v>
      </c>
      <c r="G14" s="428">
        <f>G15+G17</f>
        <v>25410.22</v>
      </c>
      <c r="H14" s="429">
        <f aca="true" t="shared" si="0" ref="H14:N14">H15+H17</f>
        <v>0</v>
      </c>
      <c r="I14" s="427">
        <f t="shared" si="0"/>
        <v>0</v>
      </c>
      <c r="J14" s="428">
        <f t="shared" si="0"/>
        <v>0</v>
      </c>
      <c r="K14" s="427">
        <f t="shared" si="0"/>
        <v>0</v>
      </c>
      <c r="L14" s="428">
        <f t="shared" si="0"/>
        <v>0</v>
      </c>
      <c r="M14" s="427">
        <f t="shared" si="0"/>
        <v>0</v>
      </c>
      <c r="N14" s="428">
        <f t="shared" si="0"/>
        <v>0</v>
      </c>
      <c r="O14" s="446">
        <f>SUM(D14:N14)</f>
        <v>102461.88</v>
      </c>
    </row>
    <row r="15" spans="2:15" ht="12.75">
      <c r="B15" s="186">
        <f>'e-Kontrola proračuna'!A14</f>
        <v>0.5</v>
      </c>
      <c r="C15" s="215" t="s">
        <v>197</v>
      </c>
      <c r="D15" s="433">
        <f>'e-Kontrola proračuna'!D14</f>
        <v>11749.31</v>
      </c>
      <c r="E15" s="434">
        <f>'e-Kontrola proračuna'!E14</f>
        <v>11609.31</v>
      </c>
      <c r="F15" s="433">
        <f>'e-Kontrola proračuna'!F14</f>
        <v>11489.31</v>
      </c>
      <c r="G15" s="434">
        <f>'e-Kontrola proračuna'!G14</f>
        <v>12139.31</v>
      </c>
      <c r="H15" s="435">
        <f>'[2]e-Kontrola proračuna'!H14</f>
        <v>0</v>
      </c>
      <c r="I15" s="433">
        <f>'[2]e-Kontrola proračuna'!I14</f>
        <v>0</v>
      </c>
      <c r="J15" s="434">
        <f>'[2]e-Kontrola proračuna'!J14</f>
        <v>0</v>
      </c>
      <c r="K15" s="433">
        <f>'[2]e-Kontrola proračuna'!K14</f>
        <v>0</v>
      </c>
      <c r="L15" s="434">
        <f>'[2]e-Kontrola proračuna'!L14</f>
        <v>0</v>
      </c>
      <c r="M15" s="433">
        <f>'[2]e-Kontrola proračuna'!M14</f>
        <v>0</v>
      </c>
      <c r="N15" s="434">
        <f>'[2]e-Kontrola proračuna'!N14</f>
        <v>0</v>
      </c>
      <c r="O15" s="447">
        <f aca="true" t="shared" si="1" ref="O15:O28">SUM(D15:N15)</f>
        <v>46987.24</v>
      </c>
    </row>
    <row r="16" spans="2:15" ht="12.75">
      <c r="B16" s="437">
        <f>'e-Kontrola proračuna'!A13</f>
        <v>0.5</v>
      </c>
      <c r="C16" s="215" t="str">
        <f>" Planirani vlastiti izvori prema intenzitetu "&amp;D11</f>
        <v> Planirani vlastiti izvori prema intenzitetu PP1/Cro 1</v>
      </c>
      <c r="D16" s="433">
        <f>'e-Kontrola proračuna'!D13</f>
        <v>11749.31</v>
      </c>
      <c r="E16" s="434">
        <f>'e-Kontrola proračuna'!E13</f>
        <v>11609.31</v>
      </c>
      <c r="F16" s="433">
        <f>'e-Kontrola proračuna'!F13</f>
        <v>11489.31</v>
      </c>
      <c r="G16" s="434">
        <f>'e-Kontrola proračuna'!G13</f>
        <v>12139.31</v>
      </c>
      <c r="H16" s="435">
        <f>'[2]e-Kontrola proračuna'!H13</f>
        <v>0</v>
      </c>
      <c r="I16" s="433">
        <f>'[2]e-Kontrola proračuna'!I13</f>
        <v>0</v>
      </c>
      <c r="J16" s="434">
        <f>'[2]e-Kontrola proračuna'!J13</f>
        <v>0</v>
      </c>
      <c r="K16" s="433">
        <f>'[2]e-Kontrola proračuna'!K13</f>
        <v>0</v>
      </c>
      <c r="L16" s="434">
        <f>'[2]e-Kontrola proračuna'!L13</f>
        <v>0</v>
      </c>
      <c r="M16" s="433">
        <f>'[2]e-Kontrola proračuna'!M13</f>
        <v>0</v>
      </c>
      <c r="N16" s="434">
        <f>'[2]e-Kontrola proračuna'!N13</f>
        <v>0</v>
      </c>
      <c r="O16" s="447">
        <f t="shared" si="1"/>
        <v>46987.24</v>
      </c>
    </row>
    <row r="17" spans="3:15" ht="12.75">
      <c r="C17" s="436" t="s">
        <v>142</v>
      </c>
      <c r="D17" s="452">
        <f>SUM(D18:D25)</f>
        <v>14598.91</v>
      </c>
      <c r="E17" s="453">
        <f>SUM(E18:E25)</f>
        <v>13934.91</v>
      </c>
      <c r="F17" s="452">
        <f>SUM(F18:F25)</f>
        <v>13669.91</v>
      </c>
      <c r="G17" s="453">
        <f>SUM(G18:G25)</f>
        <v>13270.91</v>
      </c>
      <c r="H17" s="454">
        <f aca="true" t="shared" si="2" ref="H17:N17">SUM(H18:H25)</f>
        <v>0</v>
      </c>
      <c r="I17" s="452">
        <f t="shared" si="2"/>
        <v>0</v>
      </c>
      <c r="J17" s="453">
        <f t="shared" si="2"/>
        <v>0</v>
      </c>
      <c r="K17" s="452">
        <f t="shared" si="2"/>
        <v>0</v>
      </c>
      <c r="L17" s="453">
        <f t="shared" si="2"/>
        <v>0</v>
      </c>
      <c r="M17" s="452">
        <f t="shared" si="2"/>
        <v>0</v>
      </c>
      <c r="N17" s="453">
        <f t="shared" si="2"/>
        <v>0</v>
      </c>
      <c r="O17" s="254">
        <f t="shared" si="1"/>
        <v>55474.64</v>
      </c>
    </row>
    <row r="18" spans="3:15" ht="24">
      <c r="C18" s="216" t="s">
        <v>225</v>
      </c>
      <c r="D18" s="256">
        <v>6636</v>
      </c>
      <c r="E18" s="255">
        <v>5972</v>
      </c>
      <c r="F18" s="256">
        <v>5707</v>
      </c>
      <c r="G18" s="255">
        <v>5308</v>
      </c>
      <c r="H18" s="341">
        <v>0</v>
      </c>
      <c r="I18" s="256">
        <v>0</v>
      </c>
      <c r="J18" s="255">
        <v>0</v>
      </c>
      <c r="K18" s="256">
        <v>0</v>
      </c>
      <c r="L18" s="255">
        <v>0</v>
      </c>
      <c r="M18" s="256">
        <v>0</v>
      </c>
      <c r="N18" s="255">
        <v>0</v>
      </c>
      <c r="O18" s="448">
        <f t="shared" si="1"/>
        <v>23623</v>
      </c>
    </row>
    <row r="19" spans="3:15" ht="12.75">
      <c r="C19" s="217" t="s">
        <v>226</v>
      </c>
      <c r="D19" s="256">
        <v>2654</v>
      </c>
      <c r="E19" s="255">
        <v>2654</v>
      </c>
      <c r="F19" s="256">
        <v>2654</v>
      </c>
      <c r="G19" s="255">
        <v>2654</v>
      </c>
      <c r="H19" s="341">
        <v>0</v>
      </c>
      <c r="I19" s="256">
        <v>0</v>
      </c>
      <c r="J19" s="255">
        <v>0</v>
      </c>
      <c r="K19" s="256">
        <v>0</v>
      </c>
      <c r="L19" s="255">
        <v>0</v>
      </c>
      <c r="M19" s="256">
        <v>0</v>
      </c>
      <c r="N19" s="255">
        <v>0</v>
      </c>
      <c r="O19" s="448">
        <f t="shared" si="1"/>
        <v>10616</v>
      </c>
    </row>
    <row r="20" spans="3:15" ht="12.75">
      <c r="C20" s="216" t="s">
        <v>227</v>
      </c>
      <c r="D20" s="256">
        <f>D44</f>
        <v>3981.68</v>
      </c>
      <c r="E20" s="255">
        <f>E44</f>
        <v>3981.68</v>
      </c>
      <c r="F20" s="256">
        <f>F44</f>
        <v>3981.68</v>
      </c>
      <c r="G20" s="255">
        <f>G44</f>
        <v>3981.68</v>
      </c>
      <c r="H20" s="341">
        <v>0</v>
      </c>
      <c r="I20" s="256">
        <v>0</v>
      </c>
      <c r="J20" s="255">
        <v>0</v>
      </c>
      <c r="K20" s="256">
        <v>0</v>
      </c>
      <c r="L20" s="255">
        <v>0</v>
      </c>
      <c r="M20" s="256">
        <v>0</v>
      </c>
      <c r="N20" s="255">
        <v>0</v>
      </c>
      <c r="O20" s="448">
        <f t="shared" si="1"/>
        <v>15926.72</v>
      </c>
    </row>
    <row r="21" spans="3:15" ht="12.75">
      <c r="C21" s="217" t="s">
        <v>228</v>
      </c>
      <c r="D21" s="256">
        <v>0</v>
      </c>
      <c r="E21" s="255">
        <v>0</v>
      </c>
      <c r="F21" s="256">
        <v>0</v>
      </c>
      <c r="G21" s="255">
        <v>0</v>
      </c>
      <c r="H21" s="341">
        <v>0</v>
      </c>
      <c r="I21" s="256">
        <v>0</v>
      </c>
      <c r="J21" s="255">
        <v>0</v>
      </c>
      <c r="K21" s="256">
        <v>0</v>
      </c>
      <c r="L21" s="255">
        <v>0</v>
      </c>
      <c r="M21" s="256">
        <v>0</v>
      </c>
      <c r="N21" s="255">
        <v>0</v>
      </c>
      <c r="O21" s="448">
        <f t="shared" si="1"/>
        <v>0</v>
      </c>
    </row>
    <row r="22" spans="3:15" ht="12.75">
      <c r="C22" s="217" t="s">
        <v>229</v>
      </c>
      <c r="D22" s="256">
        <v>0</v>
      </c>
      <c r="E22" s="255">
        <v>0</v>
      </c>
      <c r="F22" s="256">
        <v>0</v>
      </c>
      <c r="G22" s="255">
        <v>0</v>
      </c>
      <c r="H22" s="341">
        <v>0</v>
      </c>
      <c r="I22" s="256">
        <v>0</v>
      </c>
      <c r="J22" s="255">
        <v>0</v>
      </c>
      <c r="K22" s="256">
        <v>0</v>
      </c>
      <c r="L22" s="255">
        <v>0</v>
      </c>
      <c r="M22" s="256">
        <v>0</v>
      </c>
      <c r="N22" s="255">
        <v>0</v>
      </c>
      <c r="O22" s="448">
        <f t="shared" si="1"/>
        <v>0</v>
      </c>
    </row>
    <row r="23" spans="3:15" ht="12.75">
      <c r="C23" s="217" t="s">
        <v>230</v>
      </c>
      <c r="D23" s="256">
        <v>0</v>
      </c>
      <c r="E23" s="255">
        <v>0</v>
      </c>
      <c r="F23" s="256">
        <v>0</v>
      </c>
      <c r="G23" s="255">
        <v>0</v>
      </c>
      <c r="H23" s="341">
        <v>0</v>
      </c>
      <c r="I23" s="256">
        <v>0</v>
      </c>
      <c r="J23" s="255">
        <v>0</v>
      </c>
      <c r="K23" s="256">
        <v>0</v>
      </c>
      <c r="L23" s="255">
        <v>0</v>
      </c>
      <c r="M23" s="256">
        <v>0</v>
      </c>
      <c r="N23" s="255">
        <v>0</v>
      </c>
      <c r="O23" s="448">
        <f t="shared" si="1"/>
        <v>0</v>
      </c>
    </row>
    <row r="24" spans="3:15" ht="24">
      <c r="C24" s="216" t="s">
        <v>231</v>
      </c>
      <c r="D24" s="256">
        <f>D45</f>
        <v>1327.23</v>
      </c>
      <c r="E24" s="255">
        <f>E45</f>
        <v>1327.23</v>
      </c>
      <c r="F24" s="256">
        <f>F45</f>
        <v>1327.23</v>
      </c>
      <c r="G24" s="255">
        <f>G45</f>
        <v>1327.23</v>
      </c>
      <c r="H24" s="341">
        <f aca="true" t="shared" si="3" ref="H24:N24">H45</f>
        <v>0</v>
      </c>
      <c r="I24" s="257">
        <f t="shared" si="3"/>
        <v>0</v>
      </c>
      <c r="J24" s="255">
        <f t="shared" si="3"/>
        <v>0</v>
      </c>
      <c r="K24" s="257">
        <f t="shared" si="3"/>
        <v>0</v>
      </c>
      <c r="L24" s="255">
        <f t="shared" si="3"/>
        <v>0</v>
      </c>
      <c r="M24" s="257">
        <f t="shared" si="3"/>
        <v>0</v>
      </c>
      <c r="N24" s="255">
        <f t="shared" si="3"/>
        <v>0</v>
      </c>
      <c r="O24" s="448">
        <f t="shared" si="1"/>
        <v>5308.92</v>
      </c>
    </row>
    <row r="25" spans="3:15" ht="12.75">
      <c r="C25" s="217" t="s">
        <v>232</v>
      </c>
      <c r="D25" s="256">
        <v>0</v>
      </c>
      <c r="E25" s="255">
        <v>0</v>
      </c>
      <c r="F25" s="256">
        <v>0</v>
      </c>
      <c r="G25" s="255">
        <v>0</v>
      </c>
      <c r="H25" s="341">
        <v>0</v>
      </c>
      <c r="I25" s="256">
        <v>0</v>
      </c>
      <c r="J25" s="255">
        <v>0</v>
      </c>
      <c r="K25" s="256">
        <v>0</v>
      </c>
      <c r="L25" s="255">
        <v>0</v>
      </c>
      <c r="M25" s="256">
        <v>0</v>
      </c>
      <c r="N25" s="255">
        <v>0</v>
      </c>
      <c r="O25" s="448">
        <f t="shared" si="1"/>
        <v>0</v>
      </c>
    </row>
    <row r="26" spans="3:15" ht="12.75">
      <c r="C26" s="455" t="s">
        <v>224</v>
      </c>
      <c r="D26" s="456">
        <v>0</v>
      </c>
      <c r="E26" s="457">
        <v>0</v>
      </c>
      <c r="F26" s="456">
        <v>0</v>
      </c>
      <c r="G26" s="457">
        <v>0</v>
      </c>
      <c r="H26" s="458">
        <v>0</v>
      </c>
      <c r="I26" s="456">
        <v>0</v>
      </c>
      <c r="J26" s="457">
        <v>0</v>
      </c>
      <c r="K26" s="456">
        <v>0</v>
      </c>
      <c r="L26" s="457">
        <v>0</v>
      </c>
      <c r="M26" s="456">
        <v>0</v>
      </c>
      <c r="N26" s="457">
        <v>0</v>
      </c>
      <c r="O26" s="448">
        <f t="shared" si="1"/>
        <v>0</v>
      </c>
    </row>
    <row r="27" spans="3:15" ht="12.75">
      <c r="C27" s="436" t="s">
        <v>145</v>
      </c>
      <c r="D27" s="463">
        <f>D28+D29</f>
        <v>23498.62</v>
      </c>
      <c r="E27" s="464">
        <f>E28+E29</f>
        <v>23218.62</v>
      </c>
      <c r="F27" s="463">
        <f>F28+F29</f>
        <v>22978.62</v>
      </c>
      <c r="G27" s="464">
        <f>G28+G29</f>
        <v>24278.62</v>
      </c>
      <c r="H27" s="465">
        <f aca="true" t="shared" si="4" ref="H27:N27">H28+H29</f>
        <v>0</v>
      </c>
      <c r="I27" s="463">
        <f t="shared" si="4"/>
        <v>0</v>
      </c>
      <c r="J27" s="464">
        <f t="shared" si="4"/>
        <v>0</v>
      </c>
      <c r="K27" s="463">
        <f t="shared" si="4"/>
        <v>0</v>
      </c>
      <c r="L27" s="464">
        <f t="shared" si="4"/>
        <v>0</v>
      </c>
      <c r="M27" s="463">
        <f t="shared" si="4"/>
        <v>0</v>
      </c>
      <c r="N27" s="464">
        <f t="shared" si="4"/>
        <v>0</v>
      </c>
      <c r="O27" s="446">
        <f t="shared" si="1"/>
        <v>93974.48</v>
      </c>
    </row>
    <row r="28" spans="3:15" ht="12.75">
      <c r="C28" s="459" t="s">
        <v>109</v>
      </c>
      <c r="D28" s="460">
        <f>'e-Kontrola proračuna'!D7</f>
        <v>23498.62</v>
      </c>
      <c r="E28" s="461">
        <f>'e-Kontrola proračuna'!E7</f>
        <v>23218.62</v>
      </c>
      <c r="F28" s="460">
        <f>'e-Kontrola proračuna'!F7</f>
        <v>22978.62</v>
      </c>
      <c r="G28" s="461">
        <f>'e-Kontrola proračuna'!G7</f>
        <v>24278.62</v>
      </c>
      <c r="H28" s="462">
        <f>'[2]e-Kontrola proračuna'!H7</f>
        <v>0</v>
      </c>
      <c r="I28" s="460">
        <f>'[2]e-Kontrola proračuna'!I7</f>
        <v>0</v>
      </c>
      <c r="J28" s="461">
        <f>'[2]e-Kontrola proračuna'!J7</f>
        <v>0</v>
      </c>
      <c r="K28" s="460">
        <f>'[2]e-Kontrola proračuna'!K7</f>
        <v>0</v>
      </c>
      <c r="L28" s="461">
        <f>'[2]e-Kontrola proračuna'!L7</f>
        <v>0</v>
      </c>
      <c r="M28" s="460">
        <f>'[2]e-Kontrola proračuna'!M7</f>
        <v>0</v>
      </c>
      <c r="N28" s="461">
        <f>'[2]e-Kontrola proračuna'!N7</f>
        <v>0</v>
      </c>
      <c r="O28" s="449">
        <f t="shared" si="1"/>
        <v>93974.48</v>
      </c>
    </row>
    <row r="29" spans="3:15" ht="12.75">
      <c r="C29" s="438" t="s">
        <v>144</v>
      </c>
      <c r="D29" s="439">
        <v>0</v>
      </c>
      <c r="E29" s="440">
        <v>0</v>
      </c>
      <c r="F29" s="439">
        <v>0</v>
      </c>
      <c r="G29" s="440">
        <v>0</v>
      </c>
      <c r="H29" s="441">
        <v>0</v>
      </c>
      <c r="I29" s="439">
        <v>0</v>
      </c>
      <c r="J29" s="440">
        <v>0</v>
      </c>
      <c r="K29" s="439">
        <v>0</v>
      </c>
      <c r="L29" s="440">
        <v>0</v>
      </c>
      <c r="M29" s="439">
        <v>0</v>
      </c>
      <c r="N29" s="440">
        <v>0</v>
      </c>
      <c r="O29" s="449">
        <f>SUM(D29:N29)</f>
        <v>0</v>
      </c>
    </row>
    <row r="30" spans="3:15" ht="12.75">
      <c r="C30" s="218" t="s">
        <v>122</v>
      </c>
      <c r="D30" s="427">
        <f>D14-D27</f>
        <v>2849.600000000002</v>
      </c>
      <c r="E30" s="428">
        <f>E14-E27</f>
        <v>2325.600000000002</v>
      </c>
      <c r="F30" s="427">
        <f>F14-F27</f>
        <v>2180.600000000002</v>
      </c>
      <c r="G30" s="428">
        <f>G14-G27</f>
        <v>1131.6000000000022</v>
      </c>
      <c r="H30" s="429">
        <f aca="true" t="shared" si="5" ref="H30:N30">H14-H27</f>
        <v>0</v>
      </c>
      <c r="I30" s="427">
        <f t="shared" si="5"/>
        <v>0</v>
      </c>
      <c r="J30" s="428">
        <f t="shared" si="5"/>
        <v>0</v>
      </c>
      <c r="K30" s="427">
        <f t="shared" si="5"/>
        <v>0</v>
      </c>
      <c r="L30" s="428">
        <f t="shared" si="5"/>
        <v>0</v>
      </c>
      <c r="M30" s="427">
        <f t="shared" si="5"/>
        <v>0</v>
      </c>
      <c r="N30" s="428">
        <f t="shared" si="5"/>
        <v>0</v>
      </c>
      <c r="O30" s="450"/>
    </row>
    <row r="31" spans="3:15" ht="13.5" thickBot="1">
      <c r="C31" s="218" t="s">
        <v>123</v>
      </c>
      <c r="D31" s="430">
        <f>D30</f>
        <v>2849.600000000002</v>
      </c>
      <c r="E31" s="431">
        <f>D31+E30</f>
        <v>5175.200000000004</v>
      </c>
      <c r="F31" s="430">
        <f>E31+F30</f>
        <v>7355.800000000007</v>
      </c>
      <c r="G31" s="431">
        <f>F31+G30</f>
        <v>8487.400000000009</v>
      </c>
      <c r="H31" s="432">
        <f aca="true" t="shared" si="6" ref="H31:N31">G31+H30</f>
        <v>8487.400000000009</v>
      </c>
      <c r="I31" s="430">
        <f t="shared" si="6"/>
        <v>8487.400000000009</v>
      </c>
      <c r="J31" s="431">
        <f t="shared" si="6"/>
        <v>8487.400000000009</v>
      </c>
      <c r="K31" s="430">
        <f t="shared" si="6"/>
        <v>8487.400000000009</v>
      </c>
      <c r="L31" s="431">
        <f t="shared" si="6"/>
        <v>8487.400000000009</v>
      </c>
      <c r="M31" s="430">
        <f t="shared" si="6"/>
        <v>8487.400000000009</v>
      </c>
      <c r="N31" s="431">
        <f t="shared" si="6"/>
        <v>8487.400000000009</v>
      </c>
      <c r="O31" s="451">
        <f>N31</f>
        <v>8487.400000000009</v>
      </c>
    </row>
    <row r="32" ht="12.75">
      <c r="C32" s="187" t="s">
        <v>216</v>
      </c>
    </row>
    <row r="33" ht="12.75">
      <c r="C33" s="11" t="s">
        <v>146</v>
      </c>
    </row>
    <row r="34" ht="12.75">
      <c r="C34" s="124" t="s">
        <v>136</v>
      </c>
    </row>
    <row r="35" spans="3:5" ht="12.75">
      <c r="C35" s="13" t="s">
        <v>154</v>
      </c>
      <c r="E35" s="60"/>
    </row>
    <row r="36" spans="3:15" ht="12.75">
      <c r="C36" s="11" t="s">
        <v>147</v>
      </c>
      <c r="O36" s="60"/>
    </row>
    <row r="37" spans="3:15" ht="12.75">
      <c r="C37" s="12" t="s">
        <v>191</v>
      </c>
      <c r="O37" s="60"/>
    </row>
    <row r="38" spans="3:15" ht="12.75">
      <c r="C38" s="11"/>
      <c r="O38" s="60"/>
    </row>
    <row r="39" spans="3:6" ht="19.5" thickBot="1">
      <c r="C39" s="22" t="s">
        <v>110</v>
      </c>
      <c r="D39" s="132" t="str">
        <f>D11</f>
        <v>PP1/Cro 1</v>
      </c>
      <c r="F39" s="2" t="s">
        <v>201</v>
      </c>
    </row>
    <row r="40" spans="3:14" ht="13.5" thickBot="1">
      <c r="C40" s="415" t="s">
        <v>177</v>
      </c>
      <c r="D40" s="420" t="str">
        <f>D12</f>
        <v>Development phase with Eurostars</v>
      </c>
      <c r="E40" s="421"/>
      <c r="F40" s="421"/>
      <c r="G40" s="421"/>
      <c r="H40" s="422"/>
      <c r="I40" s="422"/>
      <c r="J40" s="422"/>
      <c r="K40" s="422"/>
      <c r="L40" s="422"/>
      <c r="M40" s="422"/>
      <c r="N40" s="423"/>
    </row>
    <row r="41" spans="3:14" ht="38.25">
      <c r="C41" s="416"/>
      <c r="D41" s="326" t="str">
        <f>D13</f>
        <v>1st 3-m. period Q3 2023</v>
      </c>
      <c r="E41" s="327" t="str">
        <f>E13</f>
        <v>2nd 3-m. period Q4 2023</v>
      </c>
      <c r="F41" s="326" t="str">
        <f>F13</f>
        <v>3rd 3-m. period Q1 2024</v>
      </c>
      <c r="G41" s="333" t="str">
        <f>G13</f>
        <v>4th 3-m. period Q2 2024</v>
      </c>
      <c r="H41" s="334" t="str">
        <f aca="true" t="shared" si="7" ref="H41:N41">H13</f>
        <v>5th 3.m. period Q3 2024</v>
      </c>
      <c r="I41" s="326" t="str">
        <f t="shared" si="7"/>
        <v>6th 3.m. period Q4 2024</v>
      </c>
      <c r="J41" s="333" t="str">
        <f t="shared" si="7"/>
        <v>7th 3.m. period Q1 2025</v>
      </c>
      <c r="K41" s="340" t="str">
        <f t="shared" si="7"/>
        <v>8th 3.m. period Q2 2025</v>
      </c>
      <c r="L41" s="337" t="str">
        <f t="shared" si="7"/>
        <v>9th 3.m. period Q3 2025</v>
      </c>
      <c r="M41" s="326" t="str">
        <f t="shared" si="7"/>
        <v>10th 3.m. period Q4 2025</v>
      </c>
      <c r="N41" s="327" t="str">
        <f t="shared" si="7"/>
        <v>11th 3.m. period Q1 2026</v>
      </c>
    </row>
    <row r="42" spans="3:14" ht="12.75">
      <c r="C42" s="221" t="s">
        <v>233</v>
      </c>
      <c r="D42" s="259">
        <f>250000/7.5345</f>
        <v>33180.70210365651</v>
      </c>
      <c r="E42" s="258">
        <f>250000/7.5345</f>
        <v>33180.70210365651</v>
      </c>
      <c r="F42" s="259">
        <f>250000/7.5345</f>
        <v>33180.70210365651</v>
      </c>
      <c r="G42" s="338">
        <f>250000/7.5345</f>
        <v>33180.70210365651</v>
      </c>
      <c r="H42" s="335"/>
      <c r="I42" s="259"/>
      <c r="J42" s="338"/>
      <c r="K42" s="259"/>
      <c r="L42" s="328"/>
      <c r="M42" s="259"/>
      <c r="N42" s="258"/>
    </row>
    <row r="43" spans="3:14" ht="12.75">
      <c r="C43" s="221" t="s">
        <v>198</v>
      </c>
      <c r="D43" s="261">
        <v>0.12</v>
      </c>
      <c r="E43" s="260">
        <v>0.12</v>
      </c>
      <c r="F43" s="261">
        <v>0.12</v>
      </c>
      <c r="G43" s="339">
        <v>0.12</v>
      </c>
      <c r="H43" s="336"/>
      <c r="I43" s="261"/>
      <c r="J43" s="339"/>
      <c r="K43" s="261"/>
      <c r="L43" s="329"/>
      <c r="M43" s="261"/>
      <c r="N43" s="260"/>
    </row>
    <row r="44" spans="3:14" ht="12.75">
      <c r="C44" s="222" t="s">
        <v>111</v>
      </c>
      <c r="D44" s="442">
        <f>ROUND(D42*D43,2)</f>
        <v>3981.68</v>
      </c>
      <c r="E44" s="426">
        <f aca="true" t="shared" si="8" ref="E44:N44">ROUND(E42*E43,2)</f>
        <v>3981.68</v>
      </c>
      <c r="F44" s="442">
        <f t="shared" si="8"/>
        <v>3981.68</v>
      </c>
      <c r="G44" s="443">
        <f t="shared" si="8"/>
        <v>3981.68</v>
      </c>
      <c r="H44" s="444">
        <f t="shared" si="8"/>
        <v>0</v>
      </c>
      <c r="I44" s="442">
        <f t="shared" si="8"/>
        <v>0</v>
      </c>
      <c r="J44" s="443">
        <f t="shared" si="8"/>
        <v>0</v>
      </c>
      <c r="K44" s="442">
        <f t="shared" si="8"/>
        <v>0</v>
      </c>
      <c r="L44" s="445">
        <f t="shared" si="8"/>
        <v>0</v>
      </c>
      <c r="M44" s="442">
        <f t="shared" si="8"/>
        <v>0</v>
      </c>
      <c r="N44" s="426">
        <f t="shared" si="8"/>
        <v>0</v>
      </c>
    </row>
    <row r="45" spans="3:14" ht="13.5" thickBot="1">
      <c r="C45" s="188" t="s">
        <v>141</v>
      </c>
      <c r="D45" s="332">
        <f aca="true" t="shared" si="9" ref="D45:N45">ROUND(D44/3,2)</f>
        <v>1327.23</v>
      </c>
      <c r="E45" s="330">
        <f t="shared" si="9"/>
        <v>1327.23</v>
      </c>
      <c r="F45" s="332">
        <f t="shared" si="9"/>
        <v>1327.23</v>
      </c>
      <c r="G45" s="331">
        <f t="shared" si="9"/>
        <v>1327.23</v>
      </c>
      <c r="H45" s="424">
        <f t="shared" si="9"/>
        <v>0</v>
      </c>
      <c r="I45" s="332">
        <f t="shared" si="9"/>
        <v>0</v>
      </c>
      <c r="J45" s="331">
        <f t="shared" si="9"/>
        <v>0</v>
      </c>
      <c r="K45" s="332">
        <f t="shared" si="9"/>
        <v>0</v>
      </c>
      <c r="L45" s="425">
        <f t="shared" si="9"/>
        <v>0</v>
      </c>
      <c r="M45" s="332">
        <f t="shared" si="9"/>
        <v>0</v>
      </c>
      <c r="N45" s="330">
        <f t="shared" si="9"/>
        <v>0</v>
      </c>
    </row>
    <row r="46" ht="12.75">
      <c r="C46" s="187" t="s">
        <v>216</v>
      </c>
    </row>
    <row r="47" ht="12.75">
      <c r="C47" s="2" t="s">
        <v>155</v>
      </c>
    </row>
    <row r="48" ht="12.75">
      <c r="C48" s="2" t="s">
        <v>137</v>
      </c>
    </row>
    <row r="49" ht="12.75">
      <c r="C49" s="2" t="s">
        <v>138</v>
      </c>
    </row>
    <row r="50" ht="12.75">
      <c r="C50" s="2" t="s">
        <v>139</v>
      </c>
    </row>
    <row r="51" ht="12.75">
      <c r="C51" s="2" t="s">
        <v>140</v>
      </c>
    </row>
    <row r="53" spans="1:17" ht="12.75">
      <c r="A53" s="45"/>
      <c r="B53" s="45"/>
      <c r="C53" s="45"/>
      <c r="D53" s="45"/>
      <c r="E53" s="45"/>
      <c r="F53" s="45"/>
      <c r="G53" s="45"/>
      <c r="H53" s="45"/>
      <c r="I53" s="45"/>
      <c r="J53" s="45"/>
      <c r="K53" s="45"/>
      <c r="L53" s="45"/>
      <c r="M53" s="45"/>
      <c r="N53" s="45"/>
      <c r="O53" s="45"/>
      <c r="P53" s="45"/>
      <c r="Q53" s="45"/>
    </row>
    <row r="55" spans="3:4" ht="18.75">
      <c r="C55" s="2" t="s">
        <v>178</v>
      </c>
      <c r="D55" s="132" t="str">
        <f>'e-Ostali troškovi'!C21</f>
        <v>PP2/Cro 2</v>
      </c>
    </row>
  </sheetData>
  <sheetProtection/>
  <mergeCells count="5">
    <mergeCell ref="C12:C13"/>
    <mergeCell ref="C40:C41"/>
    <mergeCell ref="B13:B14"/>
    <mergeCell ref="D12:N12"/>
    <mergeCell ref="D40:N40"/>
  </mergeCells>
  <dataValidations count="1">
    <dataValidation allowBlank="1" showInputMessage="1" showErrorMessage="1" errorTitle="Unallowable change!" error="Press &quot;Cancel&quot;!" sqref="B4:B13 C2:C56 O1:IV65536 D1:D65536 A1:A65536 B15:B65536 L9:N10 C58:C65536 K9 E9:J10 E11:N11 E1:N8 E41:N65536 E13:N39"/>
  </dataValidations>
  <printOptions/>
  <pageMargins left="0.7086614173228347" right="0.7086614173228347" top="0.7480314960629921" bottom="0.7480314960629921" header="0.31496062992125984" footer="0.31496062992125984"/>
  <pageSetup horizontalDpi="600" verticalDpi="600" orientation="portrait" paperSize="9" scale="58" r:id="rId1"/>
  <headerFooter>
    <oddHeader>&amp;C&amp;F</oddHeader>
    <oddFooter>&amp;L&amp;B Confidential&amp;B&amp;C&amp;D&amp;RPage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BICRO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EUREKA methodology</dc:title>
  <dc:subject>INPUTS</dc:subject>
  <dc:creator>Krunoslav Tarandek</dc:creator>
  <cp:keywords/>
  <dc:description/>
  <cp:lastModifiedBy>Vladimir Matan</cp:lastModifiedBy>
  <cp:lastPrinted>2019-12-18T12:07:37Z</cp:lastPrinted>
  <dcterms:created xsi:type="dcterms:W3CDTF">2007-03-05T11:35:52Z</dcterms:created>
  <dcterms:modified xsi:type="dcterms:W3CDTF">2023-08-31T08:45:00Z</dcterms:modified>
  <cp:category/>
  <cp:version/>
  <cp:contentType/>
  <cp:contentStatus/>
</cp:coreProperties>
</file>