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čunovodstvo\Financijski plan\Financijski plan 2021-2022\GFP - upravni odbor\Objava FP 2021\"/>
    </mc:Choice>
  </mc:AlternateContent>
  <xr:revisionPtr revIDLastSave="0" documentId="13_ncr:1_{3B73F8AC-6650-470C-91BC-A76CA196642B}" xr6:coauthVersionLast="45" xr6:coauthVersionMax="45" xr10:uidLastSave="{00000000-0000-0000-0000-000000000000}"/>
  <bookViews>
    <workbookView xWindow="-120" yWindow="-120" windowWidth="29040" windowHeight="15840" activeTab="1" xr2:uid="{B4D3137A-EBAA-4AC1-AF89-F4FB82CD2695}"/>
  </bookViews>
  <sheets>
    <sheet name="Plan RASHODA" sheetId="1" r:id="rId1"/>
    <sheet name="Plan PRIHODA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2" i="1" l="1"/>
  <c r="L424" i="1"/>
  <c r="H61" i="2" l="1"/>
  <c r="H60" i="2" s="1"/>
  <c r="G61" i="2"/>
  <c r="G60" i="2" s="1"/>
  <c r="F61" i="2"/>
  <c r="F60" i="2" s="1"/>
  <c r="H59" i="2"/>
  <c r="G59" i="2"/>
  <c r="F59" i="2"/>
  <c r="H58" i="2"/>
  <c r="G58" i="2"/>
  <c r="F58" i="2"/>
  <c r="H57" i="2"/>
  <c r="G57" i="2"/>
  <c r="F57" i="2"/>
  <c r="H56" i="2"/>
  <c r="G56" i="2"/>
  <c r="F56" i="2"/>
  <c r="H54" i="2"/>
  <c r="G54" i="2"/>
  <c r="F54" i="2"/>
  <c r="H53" i="2"/>
  <c r="G53" i="2"/>
  <c r="F53" i="2"/>
  <c r="F52" i="2"/>
  <c r="F51" i="2"/>
  <c r="H49" i="2"/>
  <c r="G49" i="2"/>
  <c r="F49" i="2"/>
  <c r="H48" i="2"/>
  <c r="G48" i="2"/>
  <c r="F48" i="2"/>
  <c r="H46" i="2"/>
  <c r="H45" i="2" s="1"/>
  <c r="G46" i="2"/>
  <c r="G45" i="2" s="1"/>
  <c r="F46" i="2"/>
  <c r="F45" i="2" s="1"/>
  <c r="H44" i="2"/>
  <c r="G44" i="2"/>
  <c r="F44" i="2"/>
  <c r="H43" i="2"/>
  <c r="G43" i="2"/>
  <c r="F43" i="2"/>
  <c r="H42" i="2"/>
  <c r="G42" i="2"/>
  <c r="F42" i="2"/>
  <c r="H40" i="2"/>
  <c r="H39" i="2" s="1"/>
  <c r="G40" i="2"/>
  <c r="G39" i="2" s="1"/>
  <c r="F40" i="2"/>
  <c r="F39" i="2" s="1"/>
  <c r="H38" i="2"/>
  <c r="H37" i="2" s="1"/>
  <c r="G38" i="2"/>
  <c r="G37" i="2" s="1"/>
  <c r="F38" i="2"/>
  <c r="F37" i="2" s="1"/>
  <c r="G36" i="2"/>
  <c r="F36" i="2"/>
  <c r="G35" i="2"/>
  <c r="F35" i="2"/>
  <c r="H34" i="2"/>
  <c r="G34" i="2"/>
  <c r="F34" i="2"/>
  <c r="G33" i="2"/>
  <c r="F33" i="2"/>
  <c r="H32" i="2"/>
  <c r="G32" i="2"/>
  <c r="F32" i="2"/>
  <c r="H30" i="2"/>
  <c r="G30" i="2"/>
  <c r="F30" i="2"/>
  <c r="H29" i="2"/>
  <c r="G29" i="2"/>
  <c r="F29" i="2"/>
  <c r="F27" i="2"/>
  <c r="F26" i="2" s="1"/>
  <c r="H26" i="2"/>
  <c r="G26" i="2"/>
  <c r="H25" i="2"/>
  <c r="H24" i="2" s="1"/>
  <c r="G25" i="2"/>
  <c r="G24" i="2" s="1"/>
  <c r="F25" i="2"/>
  <c r="F24" i="2" s="1"/>
  <c r="H23" i="2"/>
  <c r="H22" i="2" s="1"/>
  <c r="G23" i="2"/>
  <c r="G22" i="2" s="1"/>
  <c r="F23" i="2"/>
  <c r="F22" i="2" s="1"/>
  <c r="H21" i="2"/>
  <c r="G21" i="2"/>
  <c r="F21" i="2"/>
  <c r="H20" i="2"/>
  <c r="G20" i="2"/>
  <c r="F20" i="2"/>
  <c r="H18" i="2"/>
  <c r="G18" i="2"/>
  <c r="F18" i="2"/>
  <c r="H17" i="2"/>
  <c r="G17" i="2"/>
  <c r="F17" i="2"/>
  <c r="H16" i="2"/>
  <c r="G16" i="2"/>
  <c r="F16" i="2"/>
  <c r="H15" i="2"/>
  <c r="G15" i="2"/>
  <c r="F15" i="2"/>
  <c r="H13" i="2"/>
  <c r="G13" i="2"/>
  <c r="F13" i="2"/>
  <c r="H12" i="2"/>
  <c r="G12" i="2"/>
  <c r="F12" i="2"/>
  <c r="H11" i="2"/>
  <c r="G11" i="2"/>
  <c r="F11" i="2"/>
  <c r="H10" i="2"/>
  <c r="G10" i="2"/>
  <c r="F10" i="2"/>
  <c r="H8" i="2"/>
  <c r="H7" i="2" s="1"/>
  <c r="G8" i="2"/>
  <c r="G7" i="2" s="1"/>
  <c r="F8" i="2"/>
  <c r="F7" i="2"/>
  <c r="H6" i="2"/>
  <c r="H5" i="2" s="1"/>
  <c r="G6" i="2"/>
  <c r="G5" i="2" s="1"/>
  <c r="F6" i="2"/>
  <c r="F5" i="2" s="1"/>
  <c r="G509" i="1"/>
  <c r="G508" i="1" s="1"/>
  <c r="G507" i="1" s="1"/>
  <c r="F509" i="1"/>
  <c r="F508" i="1" s="1"/>
  <c r="F507" i="1" s="1"/>
  <c r="E509" i="1"/>
  <c r="E508" i="1"/>
  <c r="E507" i="1" s="1"/>
  <c r="G504" i="1"/>
  <c r="F504" i="1"/>
  <c r="E504" i="1"/>
  <c r="G503" i="1"/>
  <c r="F503" i="1"/>
  <c r="E503" i="1"/>
  <c r="E502" i="1"/>
  <c r="E501" i="1"/>
  <c r="G500" i="1"/>
  <c r="F500" i="1"/>
  <c r="E500" i="1"/>
  <c r="G499" i="1"/>
  <c r="F499" i="1"/>
  <c r="E499" i="1"/>
  <c r="G496" i="1"/>
  <c r="F496" i="1"/>
  <c r="E496" i="1"/>
  <c r="E494" i="1" s="1"/>
  <c r="G495" i="1"/>
  <c r="G493" i="1" s="1"/>
  <c r="F495" i="1"/>
  <c r="E495" i="1"/>
  <c r="G494" i="1"/>
  <c r="F494" i="1"/>
  <c r="F493" i="1"/>
  <c r="E493" i="1"/>
  <c r="G492" i="1"/>
  <c r="F492" i="1"/>
  <c r="E492" i="1"/>
  <c r="E490" i="1" s="1"/>
  <c r="E488" i="1" s="1"/>
  <c r="G491" i="1"/>
  <c r="G489" i="1" s="1"/>
  <c r="G487" i="1" s="1"/>
  <c r="F491" i="1"/>
  <c r="E491" i="1"/>
  <c r="G490" i="1"/>
  <c r="G488" i="1" s="1"/>
  <c r="F490" i="1"/>
  <c r="F488" i="1" s="1"/>
  <c r="F489" i="1"/>
  <c r="F487" i="1" s="1"/>
  <c r="E489" i="1"/>
  <c r="E487" i="1" s="1"/>
  <c r="G484" i="1"/>
  <c r="G482" i="1" s="1"/>
  <c r="F484" i="1"/>
  <c r="F482" i="1" s="1"/>
  <c r="E484" i="1"/>
  <c r="G483" i="1"/>
  <c r="F483" i="1"/>
  <c r="F481" i="1" s="1"/>
  <c r="E483" i="1"/>
  <c r="E481" i="1" s="1"/>
  <c r="E482" i="1"/>
  <c r="G481" i="1"/>
  <c r="G480" i="1"/>
  <c r="G476" i="1" s="1"/>
  <c r="F480" i="1"/>
  <c r="F476" i="1" s="1"/>
  <c r="E480" i="1"/>
  <c r="G479" i="1"/>
  <c r="F479" i="1"/>
  <c r="F475" i="1" s="1"/>
  <c r="E479" i="1"/>
  <c r="E475" i="1" s="1"/>
  <c r="E476" i="1"/>
  <c r="G475" i="1"/>
  <c r="G470" i="1"/>
  <c r="G462" i="1" s="1"/>
  <c r="G448" i="1" s="1"/>
  <c r="F470" i="1"/>
  <c r="F462" i="1" s="1"/>
  <c r="F448" i="1" s="1"/>
  <c r="E470" i="1"/>
  <c r="G469" i="1"/>
  <c r="F469" i="1"/>
  <c r="F461" i="1" s="1"/>
  <c r="F447" i="1" s="1"/>
  <c r="E469" i="1"/>
  <c r="E461" i="1" s="1"/>
  <c r="E447" i="1" s="1"/>
  <c r="E462" i="1"/>
  <c r="G461" i="1"/>
  <c r="G458" i="1"/>
  <c r="F458" i="1"/>
  <c r="E458" i="1"/>
  <c r="G457" i="1"/>
  <c r="F457" i="1"/>
  <c r="E457" i="1"/>
  <c r="G450" i="1"/>
  <c r="F450" i="1"/>
  <c r="E450" i="1"/>
  <c r="E448" i="1" s="1"/>
  <c r="G449" i="1"/>
  <c r="G447" i="1" s="1"/>
  <c r="F449" i="1"/>
  <c r="E449" i="1"/>
  <c r="G444" i="1"/>
  <c r="F444" i="1"/>
  <c r="E444" i="1"/>
  <c r="G443" i="1"/>
  <c r="F443" i="1"/>
  <c r="E443" i="1"/>
  <c r="G440" i="1"/>
  <c r="F440" i="1"/>
  <c r="E440" i="1"/>
  <c r="G439" i="1"/>
  <c r="F439" i="1"/>
  <c r="E439" i="1"/>
  <c r="G438" i="1"/>
  <c r="F438" i="1"/>
  <c r="E438" i="1"/>
  <c r="E434" i="1" s="1"/>
  <c r="E432" i="1" s="1"/>
  <c r="G437" i="1"/>
  <c r="G433" i="1" s="1"/>
  <c r="G431" i="1" s="1"/>
  <c r="F437" i="1"/>
  <c r="E437" i="1"/>
  <c r="G434" i="1"/>
  <c r="G432" i="1" s="1"/>
  <c r="F434" i="1"/>
  <c r="F432" i="1" s="1"/>
  <c r="F433" i="1"/>
  <c r="F431" i="1" s="1"/>
  <c r="E433" i="1"/>
  <c r="E431" i="1" s="1"/>
  <c r="E430" i="1" s="1"/>
  <c r="G423" i="1"/>
  <c r="F423" i="1"/>
  <c r="F420" i="1" s="1"/>
  <c r="E423" i="1"/>
  <c r="E420" i="1" s="1"/>
  <c r="G422" i="1"/>
  <c r="F422" i="1"/>
  <c r="E422" i="1"/>
  <c r="E419" i="1" s="1"/>
  <c r="G421" i="1"/>
  <c r="G418" i="1" s="1"/>
  <c r="G417" i="1" s="1"/>
  <c r="F421" i="1"/>
  <c r="E421" i="1"/>
  <c r="G420" i="1"/>
  <c r="G419" i="1"/>
  <c r="F419" i="1"/>
  <c r="F18" i="1" s="1"/>
  <c r="F418" i="1"/>
  <c r="E418" i="1"/>
  <c r="G415" i="1"/>
  <c r="G414" i="1" s="1"/>
  <c r="F415" i="1"/>
  <c r="E415" i="1"/>
  <c r="F414" i="1"/>
  <c r="E414" i="1"/>
  <c r="G412" i="1"/>
  <c r="F412" i="1"/>
  <c r="E412" i="1"/>
  <c r="E402" i="1" s="1"/>
  <c r="G407" i="1"/>
  <c r="F407" i="1"/>
  <c r="E407" i="1"/>
  <c r="G403" i="1"/>
  <c r="G402" i="1" s="1"/>
  <c r="F403" i="1"/>
  <c r="E403" i="1"/>
  <c r="F402" i="1"/>
  <c r="G401" i="1"/>
  <c r="F401" i="1"/>
  <c r="E401" i="1"/>
  <c r="E400" i="1" s="1"/>
  <c r="E394" i="1" s="1"/>
  <c r="E393" i="1" s="1"/>
  <c r="G400" i="1"/>
  <c r="F400" i="1"/>
  <c r="G398" i="1"/>
  <c r="F398" i="1"/>
  <c r="E398" i="1"/>
  <c r="G395" i="1"/>
  <c r="G394" i="1" s="1"/>
  <c r="F395" i="1"/>
  <c r="F394" i="1" s="1"/>
  <c r="F393" i="1" s="1"/>
  <c r="E395" i="1"/>
  <c r="G391" i="1"/>
  <c r="G390" i="1" s="1"/>
  <c r="F391" i="1"/>
  <c r="F389" i="1" s="1"/>
  <c r="E391" i="1"/>
  <c r="F390" i="1"/>
  <c r="E390" i="1"/>
  <c r="E389" i="1"/>
  <c r="E388" i="1"/>
  <c r="E385" i="1" s="1"/>
  <c r="E381" i="1" s="1"/>
  <c r="G386" i="1"/>
  <c r="F386" i="1"/>
  <c r="E386" i="1"/>
  <c r="E382" i="1" s="1"/>
  <c r="G385" i="1"/>
  <c r="G381" i="1" s="1"/>
  <c r="F385" i="1"/>
  <c r="G383" i="1"/>
  <c r="G380" i="1" s="1"/>
  <c r="F383" i="1"/>
  <c r="F380" i="1" s="1"/>
  <c r="E383" i="1"/>
  <c r="G382" i="1"/>
  <c r="F382" i="1"/>
  <c r="F381" i="1"/>
  <c r="E380" i="1"/>
  <c r="G377" i="1"/>
  <c r="F377" i="1"/>
  <c r="E377" i="1"/>
  <c r="G376" i="1"/>
  <c r="F376" i="1"/>
  <c r="E376" i="1"/>
  <c r="G373" i="1"/>
  <c r="F373" i="1"/>
  <c r="E373" i="1"/>
  <c r="E371" i="1" s="1"/>
  <c r="E369" i="1" s="1"/>
  <c r="G372" i="1"/>
  <c r="G370" i="1" s="1"/>
  <c r="F372" i="1"/>
  <c r="E372" i="1"/>
  <c r="G371" i="1"/>
  <c r="F371" i="1"/>
  <c r="F370" i="1"/>
  <c r="F369" i="1" s="1"/>
  <c r="E370" i="1"/>
  <c r="G366" i="1"/>
  <c r="F366" i="1"/>
  <c r="E366" i="1"/>
  <c r="E365" i="1"/>
  <c r="E364" i="1" s="1"/>
  <c r="E363" i="1" s="1"/>
  <c r="G364" i="1"/>
  <c r="F364" i="1"/>
  <c r="G363" i="1"/>
  <c r="F363" i="1"/>
  <c r="G360" i="1"/>
  <c r="F360" i="1"/>
  <c r="F352" i="1" s="1"/>
  <c r="E360" i="1"/>
  <c r="G356" i="1"/>
  <c r="F356" i="1"/>
  <c r="E356" i="1"/>
  <c r="E352" i="1" s="1"/>
  <c r="G353" i="1"/>
  <c r="F353" i="1"/>
  <c r="E353" i="1"/>
  <c r="G352" i="1"/>
  <c r="G350" i="1"/>
  <c r="F350" i="1"/>
  <c r="F345" i="1" s="1"/>
  <c r="F344" i="1" s="1"/>
  <c r="E350" i="1"/>
  <c r="E345" i="1" s="1"/>
  <c r="E344" i="1" s="1"/>
  <c r="G348" i="1"/>
  <c r="F348" i="1"/>
  <c r="E348" i="1"/>
  <c r="G346" i="1"/>
  <c r="F346" i="1"/>
  <c r="E346" i="1"/>
  <c r="G345" i="1"/>
  <c r="G344" i="1" s="1"/>
  <c r="G342" i="1"/>
  <c r="F342" i="1"/>
  <c r="E342" i="1"/>
  <c r="E341" i="1" s="1"/>
  <c r="G341" i="1"/>
  <c r="F341" i="1"/>
  <c r="G340" i="1"/>
  <c r="F340" i="1"/>
  <c r="G337" i="1"/>
  <c r="F337" i="1"/>
  <c r="F335" i="1" s="1"/>
  <c r="E337" i="1"/>
  <c r="E335" i="1" s="1"/>
  <c r="G336" i="1"/>
  <c r="F336" i="1"/>
  <c r="E336" i="1"/>
  <c r="E334" i="1" s="1"/>
  <c r="G335" i="1"/>
  <c r="G334" i="1"/>
  <c r="F334" i="1"/>
  <c r="G330" i="1"/>
  <c r="F330" i="1"/>
  <c r="E330" i="1"/>
  <c r="G329" i="1"/>
  <c r="F329" i="1"/>
  <c r="E329" i="1"/>
  <c r="G328" i="1"/>
  <c r="F328" i="1"/>
  <c r="E328" i="1"/>
  <c r="G325" i="1"/>
  <c r="F325" i="1"/>
  <c r="E325" i="1"/>
  <c r="G324" i="1"/>
  <c r="F324" i="1"/>
  <c r="E324" i="1"/>
  <c r="G314" i="1"/>
  <c r="F314" i="1"/>
  <c r="E314" i="1"/>
  <c r="G313" i="1"/>
  <c r="F313" i="1"/>
  <c r="E313" i="1"/>
  <c r="G312" i="1"/>
  <c r="F312" i="1"/>
  <c r="F299" i="1" s="1"/>
  <c r="E312" i="1"/>
  <c r="G304" i="1"/>
  <c r="F304" i="1"/>
  <c r="F301" i="1" s="1"/>
  <c r="E304" i="1"/>
  <c r="E301" i="1" s="1"/>
  <c r="G303" i="1"/>
  <c r="F303" i="1"/>
  <c r="E303" i="1"/>
  <c r="E300" i="1" s="1"/>
  <c r="G302" i="1"/>
  <c r="G299" i="1" s="1"/>
  <c r="F302" i="1"/>
  <c r="E302" i="1"/>
  <c r="G301" i="1"/>
  <c r="G300" i="1"/>
  <c r="F300" i="1"/>
  <c r="E299" i="1"/>
  <c r="G295" i="1"/>
  <c r="F295" i="1"/>
  <c r="E295" i="1"/>
  <c r="G294" i="1"/>
  <c r="F294" i="1"/>
  <c r="E294" i="1"/>
  <c r="G291" i="1"/>
  <c r="F291" i="1"/>
  <c r="E291" i="1"/>
  <c r="G290" i="1"/>
  <c r="F290" i="1"/>
  <c r="E290" i="1"/>
  <c r="G287" i="1"/>
  <c r="G284" i="1" s="1"/>
  <c r="G16" i="1" s="1"/>
  <c r="F287" i="1"/>
  <c r="E287" i="1"/>
  <c r="G286" i="1"/>
  <c r="G283" i="1" s="1"/>
  <c r="G282" i="1" s="1"/>
  <c r="F286" i="1"/>
  <c r="F283" i="1" s="1"/>
  <c r="F282" i="1" s="1"/>
  <c r="E286" i="1"/>
  <c r="F284" i="1"/>
  <c r="E284" i="1"/>
  <c r="E283" i="1"/>
  <c r="E282" i="1" s="1"/>
  <c r="G281" i="1"/>
  <c r="G280" i="1" s="1"/>
  <c r="G279" i="1" s="1"/>
  <c r="F280" i="1"/>
  <c r="E280" i="1"/>
  <c r="F279" i="1"/>
  <c r="E279" i="1"/>
  <c r="G277" i="1"/>
  <c r="F277" i="1"/>
  <c r="E277" i="1"/>
  <c r="G276" i="1"/>
  <c r="G275" i="1" s="1"/>
  <c r="F275" i="1"/>
  <c r="F265" i="1" s="1"/>
  <c r="E275" i="1"/>
  <c r="G274" i="1"/>
  <c r="G273" i="1"/>
  <c r="G271" i="1"/>
  <c r="G270" i="1" s="1"/>
  <c r="F270" i="1"/>
  <c r="E270" i="1"/>
  <c r="G269" i="1"/>
  <c r="G267" i="1"/>
  <c r="G266" i="1" s="1"/>
  <c r="G265" i="1" s="1"/>
  <c r="F266" i="1"/>
  <c r="E266" i="1"/>
  <c r="E265" i="1" s="1"/>
  <c r="G263" i="1"/>
  <c r="G258" i="1" s="1"/>
  <c r="F263" i="1"/>
  <c r="E263" i="1"/>
  <c r="G261" i="1"/>
  <c r="F261" i="1"/>
  <c r="F258" i="1" s="1"/>
  <c r="E261" i="1"/>
  <c r="G259" i="1"/>
  <c r="F259" i="1"/>
  <c r="E259" i="1"/>
  <c r="E258" i="1" s="1"/>
  <c r="E257" i="1" s="1"/>
  <c r="G254" i="1"/>
  <c r="F254" i="1"/>
  <c r="E254" i="1"/>
  <c r="G252" i="1"/>
  <c r="F252" i="1"/>
  <c r="E252" i="1"/>
  <c r="E242" i="1" s="1"/>
  <c r="G246" i="1"/>
  <c r="F246" i="1"/>
  <c r="E246" i="1"/>
  <c r="G243" i="1"/>
  <c r="G242" i="1" s="1"/>
  <c r="F243" i="1"/>
  <c r="E243" i="1"/>
  <c r="F242" i="1"/>
  <c r="F241" i="1" s="1"/>
  <c r="G239" i="1"/>
  <c r="F239" i="1"/>
  <c r="E239" i="1"/>
  <c r="G238" i="1"/>
  <c r="F238" i="1"/>
  <c r="E238" i="1"/>
  <c r="G235" i="1"/>
  <c r="F235" i="1"/>
  <c r="E235" i="1"/>
  <c r="G233" i="1"/>
  <c r="F233" i="1"/>
  <c r="E233" i="1"/>
  <c r="E225" i="1" s="1"/>
  <c r="E224" i="1" s="1"/>
  <c r="G228" i="1"/>
  <c r="F228" i="1"/>
  <c r="E228" i="1"/>
  <c r="G226" i="1"/>
  <c r="G225" i="1" s="1"/>
  <c r="G224" i="1" s="1"/>
  <c r="F226" i="1"/>
  <c r="E226" i="1"/>
  <c r="F225" i="1"/>
  <c r="F224" i="1" s="1"/>
  <c r="G222" i="1"/>
  <c r="F222" i="1"/>
  <c r="E222" i="1"/>
  <c r="G221" i="1"/>
  <c r="F221" i="1"/>
  <c r="E221" i="1"/>
  <c r="G219" i="1"/>
  <c r="F219" i="1"/>
  <c r="E219" i="1"/>
  <c r="G218" i="1"/>
  <c r="F218" i="1"/>
  <c r="E218" i="1"/>
  <c r="E216" i="1" s="1"/>
  <c r="E212" i="1" s="1"/>
  <c r="E211" i="1" s="1"/>
  <c r="G216" i="1"/>
  <c r="G212" i="1" s="1"/>
  <c r="F216" i="1"/>
  <c r="G213" i="1"/>
  <c r="F213" i="1"/>
  <c r="E213" i="1"/>
  <c r="F212" i="1"/>
  <c r="F211" i="1" s="1"/>
  <c r="G210" i="1"/>
  <c r="G209" i="1" s="1"/>
  <c r="F210" i="1"/>
  <c r="F209" i="1"/>
  <c r="E209" i="1"/>
  <c r="G207" i="1"/>
  <c r="F207" i="1"/>
  <c r="E207" i="1"/>
  <c r="D207" i="1"/>
  <c r="G205" i="1"/>
  <c r="G204" i="1" s="1"/>
  <c r="G203" i="1" s="1"/>
  <c r="F204" i="1"/>
  <c r="F203" i="1" s="1"/>
  <c r="E204" i="1"/>
  <c r="E203" i="1"/>
  <c r="G201" i="1"/>
  <c r="F201" i="1"/>
  <c r="E201" i="1"/>
  <c r="G200" i="1"/>
  <c r="F200" i="1"/>
  <c r="E200" i="1"/>
  <c r="G198" i="1"/>
  <c r="F198" i="1"/>
  <c r="F197" i="1" s="1"/>
  <c r="E198" i="1"/>
  <c r="G197" i="1"/>
  <c r="E197" i="1"/>
  <c r="G195" i="1"/>
  <c r="F195" i="1"/>
  <c r="E195" i="1"/>
  <c r="G194" i="1"/>
  <c r="F194" i="1"/>
  <c r="E194" i="1"/>
  <c r="G190" i="1"/>
  <c r="F190" i="1"/>
  <c r="E190" i="1"/>
  <c r="G187" i="1"/>
  <c r="F187" i="1"/>
  <c r="G186" i="1"/>
  <c r="F186" i="1"/>
  <c r="G185" i="1"/>
  <c r="G184" i="1"/>
  <c r="F184" i="1"/>
  <c r="F181" i="1" s="1"/>
  <c r="F171" i="1" s="1"/>
  <c r="G183" i="1"/>
  <c r="G181" i="1" s="1"/>
  <c r="E181" i="1"/>
  <c r="E171" i="1" s="1"/>
  <c r="G177" i="1"/>
  <c r="F177" i="1"/>
  <c r="E177" i="1"/>
  <c r="G172" i="1"/>
  <c r="F172" i="1"/>
  <c r="E172" i="1"/>
  <c r="G169" i="1"/>
  <c r="F169" i="1"/>
  <c r="E169" i="1"/>
  <c r="E163" i="1" s="1"/>
  <c r="E162" i="1" s="1"/>
  <c r="G167" i="1"/>
  <c r="F167" i="1"/>
  <c r="E167" i="1"/>
  <c r="G164" i="1"/>
  <c r="G163" i="1" s="1"/>
  <c r="F164" i="1"/>
  <c r="E164" i="1"/>
  <c r="F163" i="1"/>
  <c r="G158" i="1"/>
  <c r="F158" i="1"/>
  <c r="E158" i="1"/>
  <c r="E156" i="1"/>
  <c r="G155" i="1"/>
  <c r="F155" i="1"/>
  <c r="E155" i="1"/>
  <c r="E154" i="1"/>
  <c r="G153" i="1"/>
  <c r="F153" i="1"/>
  <c r="E153" i="1"/>
  <c r="G152" i="1"/>
  <c r="G151" i="1" s="1"/>
  <c r="G147" i="1" s="1"/>
  <c r="G145" i="1" s="1"/>
  <c r="F152" i="1"/>
  <c r="E152" i="1"/>
  <c r="F151" i="1"/>
  <c r="E151" i="1"/>
  <c r="F150" i="1"/>
  <c r="G149" i="1"/>
  <c r="F149" i="1"/>
  <c r="F147" i="1" s="1"/>
  <c r="F145" i="1" s="1"/>
  <c r="E149" i="1"/>
  <c r="E147" i="1"/>
  <c r="E145" i="1" s="1"/>
  <c r="G146" i="1"/>
  <c r="F146" i="1"/>
  <c r="E146" i="1"/>
  <c r="G142" i="1"/>
  <c r="F142" i="1"/>
  <c r="E142" i="1"/>
  <c r="G141" i="1"/>
  <c r="F141" i="1"/>
  <c r="E141" i="1"/>
  <c r="G138" i="1"/>
  <c r="F138" i="1"/>
  <c r="E138" i="1"/>
  <c r="G137" i="1"/>
  <c r="F137" i="1"/>
  <c r="E137" i="1"/>
  <c r="G134" i="1"/>
  <c r="F134" i="1"/>
  <c r="F132" i="1" s="1"/>
  <c r="E134" i="1"/>
  <c r="E132" i="1" s="1"/>
  <c r="G133" i="1"/>
  <c r="F133" i="1"/>
  <c r="E133" i="1"/>
  <c r="E131" i="1" s="1"/>
  <c r="G132" i="1"/>
  <c r="G131" i="1"/>
  <c r="F131" i="1"/>
  <c r="G128" i="1"/>
  <c r="F128" i="1"/>
  <c r="F126" i="1" s="1"/>
  <c r="E128" i="1"/>
  <c r="E126" i="1" s="1"/>
  <c r="G127" i="1"/>
  <c r="F127" i="1"/>
  <c r="E127" i="1"/>
  <c r="E125" i="1" s="1"/>
  <c r="G126" i="1"/>
  <c r="G125" i="1"/>
  <c r="F125" i="1"/>
  <c r="G122" i="1"/>
  <c r="F122" i="1"/>
  <c r="F84" i="1" s="1"/>
  <c r="E122" i="1"/>
  <c r="G121" i="1"/>
  <c r="F121" i="1"/>
  <c r="E121" i="1"/>
  <c r="E83" i="1" s="1"/>
  <c r="G116" i="1"/>
  <c r="G106" i="1" s="1"/>
  <c r="G84" i="1" s="1"/>
  <c r="F106" i="1"/>
  <c r="E106" i="1"/>
  <c r="G105" i="1"/>
  <c r="F105" i="1"/>
  <c r="E105" i="1"/>
  <c r="G96" i="1"/>
  <c r="F96" i="1"/>
  <c r="E96" i="1"/>
  <c r="G95" i="1"/>
  <c r="F95" i="1"/>
  <c r="E95" i="1"/>
  <c r="G86" i="1"/>
  <c r="F86" i="1"/>
  <c r="E86" i="1"/>
  <c r="E84" i="1" s="1"/>
  <c r="G85" i="1"/>
  <c r="G83" i="1" s="1"/>
  <c r="F85" i="1"/>
  <c r="E85" i="1"/>
  <c r="F83" i="1"/>
  <c r="G80" i="1"/>
  <c r="F80" i="1"/>
  <c r="E80" i="1"/>
  <c r="G79" i="1"/>
  <c r="F79" i="1"/>
  <c r="E79" i="1"/>
  <c r="G76" i="1"/>
  <c r="F76" i="1"/>
  <c r="E76" i="1"/>
  <c r="G75" i="1"/>
  <c r="F75" i="1"/>
  <c r="E75" i="1"/>
  <c r="G70" i="1"/>
  <c r="F70" i="1"/>
  <c r="E70" i="1"/>
  <c r="E68" i="1" s="1"/>
  <c r="G69" i="1"/>
  <c r="G67" i="1" s="1"/>
  <c r="F69" i="1"/>
  <c r="E69" i="1"/>
  <c r="G68" i="1"/>
  <c r="F68" i="1"/>
  <c r="F67" i="1"/>
  <c r="E67" i="1"/>
  <c r="G64" i="1"/>
  <c r="F64" i="1"/>
  <c r="E64" i="1"/>
  <c r="G63" i="1"/>
  <c r="G62" i="1" s="1"/>
  <c r="F63" i="1"/>
  <c r="E63" i="1"/>
  <c r="F62" i="1"/>
  <c r="E62" i="1"/>
  <c r="G59" i="1"/>
  <c r="F59" i="1"/>
  <c r="E59" i="1"/>
  <c r="E58" i="1" s="1"/>
  <c r="G58" i="1"/>
  <c r="F58" i="1"/>
  <c r="G50" i="1"/>
  <c r="F50" i="1"/>
  <c r="E50" i="1"/>
  <c r="G40" i="1"/>
  <c r="F40" i="1"/>
  <c r="F29" i="1" s="1"/>
  <c r="E40" i="1"/>
  <c r="G35" i="1"/>
  <c r="F35" i="1"/>
  <c r="E35" i="1"/>
  <c r="E29" i="1" s="1"/>
  <c r="G30" i="1"/>
  <c r="F30" i="1"/>
  <c r="E30" i="1"/>
  <c r="G29" i="1"/>
  <c r="G27" i="1"/>
  <c r="F27" i="1"/>
  <c r="F21" i="1" s="1"/>
  <c r="E27" i="1"/>
  <c r="G25" i="1"/>
  <c r="F25" i="1"/>
  <c r="E25" i="1"/>
  <c r="E21" i="1" s="1"/>
  <c r="G22" i="1"/>
  <c r="F22" i="1"/>
  <c r="E22" i="1"/>
  <c r="G21" i="1"/>
  <c r="G20" i="1" s="1"/>
  <c r="G15" i="1"/>
  <c r="F15" i="1"/>
  <c r="E15" i="1"/>
  <c r="G11" i="1"/>
  <c r="F11" i="1"/>
  <c r="E11" i="1"/>
  <c r="G9" i="1"/>
  <c r="F9" i="1"/>
  <c r="E9" i="1"/>
  <c r="G8" i="1"/>
  <c r="F8" i="1"/>
  <c r="E8" i="1"/>
  <c r="G47" i="2" l="1"/>
  <c r="H9" i="2"/>
  <c r="F47" i="2"/>
  <c r="H31" i="2"/>
  <c r="G50" i="2"/>
  <c r="G55" i="2"/>
  <c r="H47" i="2"/>
  <c r="F19" i="2"/>
  <c r="F28" i="2"/>
  <c r="H28" i="2"/>
  <c r="G19" i="2"/>
  <c r="G28" i="2"/>
  <c r="G41" i="2"/>
  <c r="H50" i="2"/>
  <c r="F55" i="2"/>
  <c r="H19" i="2"/>
  <c r="F9" i="2"/>
  <c r="F14" i="2"/>
  <c r="H41" i="2"/>
  <c r="G14" i="2"/>
  <c r="H14" i="2"/>
  <c r="F31" i="2"/>
  <c r="G31" i="2"/>
  <c r="G9" i="2"/>
  <c r="F50" i="2"/>
  <c r="F41" i="2"/>
  <c r="H55" i="2"/>
  <c r="E14" i="1"/>
  <c r="E241" i="1"/>
  <c r="F430" i="1"/>
  <c r="E20" i="1"/>
  <c r="E4" i="1"/>
  <c r="F4" i="1"/>
  <c r="F20" i="1"/>
  <c r="G162" i="1"/>
  <c r="F257" i="1"/>
  <c r="G257" i="1"/>
  <c r="G393" i="1"/>
  <c r="E417" i="1"/>
  <c r="E18" i="1"/>
  <c r="G430" i="1"/>
  <c r="G5" i="1"/>
  <c r="G66" i="1"/>
  <c r="G241" i="1"/>
  <c r="G14" i="1"/>
  <c r="G17" i="1"/>
  <c r="E17" i="1"/>
  <c r="E66" i="1"/>
  <c r="G4" i="1"/>
  <c r="G211" i="1"/>
  <c r="F16" i="1"/>
  <c r="F66" i="1"/>
  <c r="E5" i="1"/>
  <c r="F17" i="1"/>
  <c r="F162" i="1"/>
  <c r="G171" i="1"/>
  <c r="E16" i="1"/>
  <c r="G369" i="1"/>
  <c r="F417" i="1"/>
  <c r="G18" i="1"/>
  <c r="F5" i="1"/>
  <c r="E340" i="1"/>
  <c r="G389" i="1"/>
  <c r="F14" i="1"/>
  <c r="G3" i="2" l="1"/>
  <c r="F3" i="2"/>
  <c r="H3" i="2"/>
  <c r="G3" i="1"/>
  <c r="G6" i="1"/>
  <c r="F6" i="1"/>
  <c r="F3" i="1"/>
  <c r="E3" i="1"/>
  <c r="E6" i="1"/>
</calcChain>
</file>

<file path=xl/sharedStrings.xml><?xml version="1.0" encoding="utf-8"?>
<sst xmlns="http://schemas.openxmlformats.org/spreadsheetml/2006/main" count="1806" uniqueCount="245">
  <si>
    <t>Funk. podr.</t>
  </si>
  <si>
    <t>Izvor</t>
  </si>
  <si>
    <t>Prijedlog plana       2021.</t>
  </si>
  <si>
    <t>Prijedlog plana       2022.</t>
  </si>
  <si>
    <t>Prijedlog plana       2023.</t>
  </si>
  <si>
    <t>HAMAG-BICRO</t>
  </si>
  <si>
    <t>LIMIT</t>
  </si>
  <si>
    <t>11</t>
  </si>
  <si>
    <t>12</t>
  </si>
  <si>
    <t>43</t>
  </si>
  <si>
    <t>565</t>
  </si>
  <si>
    <t>31</t>
  </si>
  <si>
    <t>51</t>
  </si>
  <si>
    <t>552</t>
  </si>
  <si>
    <t>559</t>
  </si>
  <si>
    <t>563</t>
  </si>
  <si>
    <t>3228 JAČANJE KONKURENTNOSTI MALOG I SREDNJEG PODUZETNIŠTVA</t>
  </si>
  <si>
    <t>A913001</t>
  </si>
  <si>
    <t>ADMINISTRACIJA I UPRAVLJANJE</t>
  </si>
  <si>
    <t>0442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</si>
  <si>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</si>
  <si>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</si>
  <si>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</si>
  <si>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</si>
  <si>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</si>
  <si>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</si>
  <si>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</si>
  <si>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</si>
  <si>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</si>
  <si>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</si>
  <si>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</si>
  <si>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</si>
  <si>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</si>
  <si>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</si>
  <si>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</si>
  <si>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</si>
  <si>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</si>
  <si>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</si>
  <si>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</si>
  <si>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</si>
  <si>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</si>
  <si>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</si>
  <si>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</si>
  <si>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</si>
  <si>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Ostale naknade troškova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</si>
  <si>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</si>
  <si>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</si>
  <si>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</si>
  <si>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</si>
  <si>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</si>
  <si>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</si>
  <si>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</si>
  <si>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</si>
  <si>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</si>
  <si>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</si>
  <si>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</si>
  <si>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</si>
  <si>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</si>
  <si>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</si>
  <si>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</si>
  <si>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</si>
  <si>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</si>
  <si>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</si>
  <si>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</si>
  <si>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</si>
  <si>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</si>
  <si>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</si>
  <si>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</si>
  <si>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</si>
  <si>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</si>
  <si>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</si>
  <si>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</si>
  <si>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</si>
  <si>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</si>
  <si>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</si>
  <si>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</si>
  <si>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</si>
  <si>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</si>
  <si>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predstavn.i izvršnih tijela, povje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</si>
  <si>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</si>
  <si>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</si>
  <si>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</si>
  <si>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</si>
  <si>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</si>
  <si>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</si>
  <si>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</si>
  <si>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</si>
  <si>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</si>
  <si>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</si>
  <si>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</si>
  <si>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</si>
  <si>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</si>
  <si>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</si>
  <si>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</si>
  <si>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</si>
  <si>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Zatezne kamate</t>
  </si>
  <si>
    <t>A913003</t>
  </si>
  <si>
    <t>JAMSTVA ZA MALO GOSPODARSTVO</t>
  </si>
  <si>
    <t>38</t>
  </si>
  <si>
    <t>Ostali rashodi</t>
  </si>
  <si>
    <t>386</t>
  </si>
  <si>
    <t>Kapitalne pomoći</t>
  </si>
  <si>
    <t>Kapitalne pomoći trg.društvima i obrtnicima po protestiranim jamstvima</t>
  </si>
  <si>
    <t>A913004</t>
  </si>
  <si>
    <t>OP KONKURENTNOST I KOHEZIJA 2014.-2020. -PT2</t>
  </si>
  <si>
    <t>Ostale naknade troškova zaposlenima</t>
  </si>
  <si>
    <t>Službena, radna i zaštitna odjeća</t>
  </si>
  <si>
    <t>41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</si>
  <si>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</si>
  <si>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</si>
  <si>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</si>
  <si>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</si>
  <si>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</si>
  <si>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</si>
  <si>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</si>
  <si>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</si>
  <si>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</si>
  <si>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</si>
  <si>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</si>
  <si>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 xml:space="preserve">Prijevozna sredstva </t>
  </si>
  <si>
    <t>Prijevozna sredstva u cestovnom prijevozu</t>
  </si>
  <si>
    <t xml:space="preserve">Nematerijalna proizvedena imovina </t>
  </si>
  <si>
    <t>Ulaganje u računalne programe</t>
  </si>
  <si>
    <t>A913006</t>
  </si>
  <si>
    <t xml:space="preserve">OP KONKURENTNOST I KOHEZIJA-FINANCIJSKI INSTUMENTI IZ ESI FONDOVA 2014.-2020. </t>
  </si>
  <si>
    <t>35</t>
  </si>
  <si>
    <t>Subvencije</t>
  </si>
  <si>
    <t>353</t>
  </si>
  <si>
    <t>Subvencije trg.društvima, zadrugama, poljoprivrednicima i obrtnicima iz EU sredstava</t>
  </si>
  <si>
    <t>3531</t>
  </si>
  <si>
    <t>Subvencije trg.društvima izvan javnog sektora</t>
  </si>
  <si>
    <t>Izdaci za dane zajmove i depozite</t>
  </si>
  <si>
    <t>516</t>
  </si>
  <si>
    <t>Tekuće donacije</t>
  </si>
  <si>
    <t>Dani zajmovi tuzemnim trg.društvima izvan javnog sektora</t>
  </si>
  <si>
    <t>Dani zajmovi tuzemnim obrtnicima</t>
  </si>
  <si>
    <t>0441</t>
  </si>
  <si>
    <t>A913007</t>
  </si>
  <si>
    <t>NAKNADE ZA UPRAVLJANJE FINAN.INSTRUMENTIMA IZ ESI FONDOVA 2014. - 2020.</t>
  </si>
  <si>
    <t>3214</t>
  </si>
  <si>
    <t>Članarine i norme</t>
  </si>
  <si>
    <t>37</t>
  </si>
  <si>
    <t>Naknade građanima i kućanstvima na temelju osiguranja i druge naknade</t>
  </si>
  <si>
    <t>372</t>
  </si>
  <si>
    <t>Ostale naknade građanima i kućanstvima iz proračuna</t>
  </si>
  <si>
    <t>3723</t>
  </si>
  <si>
    <t>Naknade građanima i kućanstvima iz EU sredstava</t>
  </si>
  <si>
    <t>Komunikacijska oprema</t>
  </si>
  <si>
    <t>A913008</t>
  </si>
  <si>
    <t>PROGRAM DOKAZIVANJA INOVATIVNOG KONCEPTA - POC</t>
  </si>
  <si>
    <t>0150</t>
  </si>
  <si>
    <t xml:space="preserve"> 323</t>
  </si>
  <si>
    <t>352</t>
  </si>
  <si>
    <t xml:space="preserve">Subvencije trg.društvima, poljoprivrednicima i obrtnicima izvan javnog sektora </t>
  </si>
  <si>
    <t>Subvencije trgovačkim društvima izvan javnog sekt</t>
  </si>
  <si>
    <t>A913009</t>
  </si>
  <si>
    <t>PROGRAM EUREKA</t>
  </si>
  <si>
    <t>324</t>
  </si>
  <si>
    <t>Naknade troškova osobama izvan radnog odnosa</t>
  </si>
  <si>
    <t>3241</t>
  </si>
  <si>
    <t>3522</t>
  </si>
  <si>
    <t>A913010</t>
  </si>
  <si>
    <t>EUROPSKA PODUZETNIČKA MREŽA</t>
  </si>
  <si>
    <t>A913011</t>
  </si>
  <si>
    <t>MREŽA PODUZETNIČKIH POTPORNIH INSTITUCIJA - BOND</t>
  </si>
  <si>
    <t>A913012</t>
  </si>
  <si>
    <t>EUROPSKI PROJEKTI</t>
  </si>
  <si>
    <t>-31</t>
  </si>
  <si>
    <t>-313</t>
  </si>
  <si>
    <t>-32</t>
  </si>
  <si>
    <t>-321</t>
  </si>
  <si>
    <t>Naknade za prijevoz, za rad na terenu i odvojeni život</t>
  </si>
  <si>
    <t>A913013</t>
  </si>
  <si>
    <t>BICRO BIOCENTAR</t>
  </si>
  <si>
    <t>351</t>
  </si>
  <si>
    <t>Subvencije trg. društvima u javnom sektoru</t>
  </si>
  <si>
    <t>Subvencije trgovačkim društvima U javnom sektoru</t>
  </si>
  <si>
    <t>A913014</t>
  </si>
  <si>
    <t>PROGRAM PREKOG.SURAD. HRVATSKA-MAĐARSKA (B LIGHT)</t>
  </si>
  <si>
    <t>Naknade za prijevoz, za radn na terenu i odvojeni život</t>
  </si>
  <si>
    <t>Subvencije trg.društvima,poljoprivrednicima iz EU sredstava</t>
  </si>
  <si>
    <t>Tekuće pomoći</t>
  </si>
  <si>
    <t>Tekuće pomoći inozemnim vladama</t>
  </si>
  <si>
    <t>Tekuće pomoći temeljem prijenosa EU sredstava</t>
  </si>
  <si>
    <t>A913015</t>
  </si>
  <si>
    <t>PROGRAM EUROSTARS</t>
  </si>
  <si>
    <t xml:space="preserve">Subvencije trg.društvima, poljopr. i obrtnicima izvan j.sektora </t>
  </si>
  <si>
    <t>Subvencije trgovačkim društvima izvan javnog sektora</t>
  </si>
  <si>
    <t>Subvencije trg.društvima, zadrugama, poljop. i obrt. iz EU sred.</t>
  </si>
  <si>
    <t>Subvencije trg.društvima, zadrugama, poljop. i obrt. iz EU sredstava</t>
  </si>
  <si>
    <t>A913016</t>
  </si>
  <si>
    <t>Regionalni inovacijski fond</t>
  </si>
  <si>
    <t>53</t>
  </si>
  <si>
    <t>Izdaci za dionice i udjele u glavnici</t>
  </si>
  <si>
    <t>533</t>
  </si>
  <si>
    <t>Dionice i udjeli u glavnici kred. I ostalih finan.institucija</t>
  </si>
  <si>
    <t>5332</t>
  </si>
  <si>
    <t>A913017</t>
  </si>
  <si>
    <t>TEHNIČKO TAJNIŠTVO</t>
  </si>
  <si>
    <t>Nematerijalna proizvedena imovina</t>
  </si>
  <si>
    <t>Ulaganja u računalne programe</t>
  </si>
  <si>
    <t>A913018</t>
  </si>
  <si>
    <t>PROGRAM RURALNOG RAZVOJA</t>
  </si>
  <si>
    <t>Izdaci za dane zajmove trg.druš. i obrtnicima izvan javnog sek.</t>
  </si>
  <si>
    <t>A913019</t>
  </si>
  <si>
    <t>NAKNADA ZA UPRAVLJANJE - PROGRAM RURALNOG RAZVOJA</t>
  </si>
  <si>
    <t>A913020</t>
  </si>
  <si>
    <t>POTPORA ZA ISTRAŽIVAČKO RAZVOJNE PROJEKTE</t>
  </si>
  <si>
    <t>Predsjednik uprave:</t>
  </si>
  <si>
    <t>Zamjenik predsjednika:</t>
  </si>
  <si>
    <t>Vjeran Vrbanec</t>
  </si>
  <si>
    <t>Mario Turalija</t>
  </si>
  <si>
    <t xml:space="preserve">07775 HAMAG BICRO </t>
  </si>
  <si>
    <t>2021.</t>
  </si>
  <si>
    <t>2022.</t>
  </si>
  <si>
    <t>2023.</t>
  </si>
  <si>
    <t xml:space="preserve">3228 JAČANJE KONKURENTNOSTI MALOG I SREDNJEG PODUZETNIŠTVA </t>
  </si>
  <si>
    <t xml:space="preserve">Funkcijsko područje </t>
  </si>
  <si>
    <t xml:space="preserve">Izvor financiranja </t>
  </si>
  <si>
    <t>A913001 ADMINISTRACIJA I UPRAVLJANJE</t>
  </si>
  <si>
    <t>A913003 JAMSTVA ZA MALO GOSPODARSTVO</t>
  </si>
  <si>
    <t>A913004 OP KONKURENTNOST I KOHEZIJA 2014.-2020. -PT2</t>
  </si>
  <si>
    <t xml:space="preserve">A913006 OP KONKURENTNOST I KOHEZIJA-FINANCIJSKI INSTUMENTI IZ ESI FONDOVA 2014.-2020. </t>
  </si>
  <si>
    <t>A913007 NAKNADE ZA UPRAVLJANJE FINAN.INSTRUMENTIMA IZ ESI FONDOVA 2014. - 2020.</t>
  </si>
  <si>
    <t>A913008 PROGRAM DOKAZIVANJA INOVATIVNOG KONCEPTA - POC</t>
  </si>
  <si>
    <t>A913009 PROGRAM EUREKA</t>
  </si>
  <si>
    <t>A913010 EUROPSKA PODUZETNIČKA MREŽA</t>
  </si>
  <si>
    <t>A913011 MREŽA PODUZETNIČKIH POTPORNIH INSTITUCIJA - BOND</t>
  </si>
  <si>
    <t>A913012 EUROPSKI PROJEKTI</t>
  </si>
  <si>
    <t>A913013 BICRO BIOCENTAR</t>
  </si>
  <si>
    <t>A913014 PROGRAM PREKOG.SURAD. HRVATSKA-MAĐARSKA (B LIGHT)</t>
  </si>
  <si>
    <t>A913015 PROGRAM EUROSTARS</t>
  </si>
  <si>
    <t>A913016 Regionalni inovacijski fond</t>
  </si>
  <si>
    <t>A913017 TEHNIČKO TAJNIŠTVO</t>
  </si>
  <si>
    <t>A913018 PROGRAM RURALNOG RAZVOJA</t>
  </si>
  <si>
    <t>A913019 NAKNADA ZA UPRAVLJANJE - PROGRAM RURALNOG RAZVOJA</t>
  </si>
  <si>
    <t>A913020 POTPORA ZA ISTRAŽIVAČKO RAZVOJNE PROJEKTE</t>
  </si>
  <si>
    <t xml:space="preserve">Predsjednik Uprave </t>
  </si>
  <si>
    <t xml:space="preserve">Zamjenik predsjednika Uprave </t>
  </si>
  <si>
    <t xml:space="preserve">Mario Turalija </t>
  </si>
  <si>
    <t>07775</t>
  </si>
  <si>
    <t>FINANCIJSKI PLAN RASHODA ZA 2021. i PROJEKCIJE ZA 2022. I 2023. GODINU</t>
  </si>
  <si>
    <t>FINANCIJSKI PLAN PRIHODA ZA 2021. i PROJEKCIJE ZA 2022. I 2023. GODINU</t>
  </si>
  <si>
    <t>Razred/ Skupina</t>
  </si>
  <si>
    <t>Odjeljak/ 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</si>
</sst>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&quot;- &quot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2" borderId="1" applyNumberFormat="0" applyProtection="0">
      <alignment horizontal="left" vertical="center" indent="1" justifyLastLine="1"/>
    </xf>
    <xf numFmtId="4" fontId="3" fillId="4" borderId="1" applyNumberFormat="0" applyProtection="0">
      <alignment horizontal="left" vertical="center" indent="1" justifyLastLine="1"/>
    </xf>
    <xf numFmtId="4" fontId="3" fillId="5" borderId="1" applyNumberFormat="0" applyProtection="0">
      <alignment vertical="center"/>
    </xf>
    <xf numFmtId="0" fontId="3" fillId="8" borderId="1" applyNumberFormat="0" applyProtection="0">
      <alignment horizontal="left" vertical="center" indent="1" justifyLastLine="1"/>
    </xf>
    <xf numFmtId="0" fontId="3" fillId="11" borderId="1" applyNumberFormat="0" applyProtection="0">
      <alignment horizontal="left" vertical="center" indent="1" justifyLastLine="1"/>
    </xf>
    <xf numFmtId="4" fontId="3" fillId="0" borderId="1" applyNumberFormat="0" applyProtection="0">
      <alignment horizontal="right" vertical="center"/>
    </xf>
    <xf numFmtId="4" fontId="3" fillId="0" borderId="1" applyNumberFormat="0" applyProtection="0">
      <alignment horizontal="right" vertical="center"/>
    </xf>
    <xf numFmtId="4" fontId="3" fillId="0" borderId="1" applyNumberFormat="0" applyProtection="0">
      <alignment horizontal="right" vertical="center"/>
    </xf>
    <xf numFmtId="0" fontId="3" fillId="11" borderId="1" applyNumberFormat="0" applyProtection="0">
      <alignment horizontal="left" vertical="center" indent="1" justifyLastLine="1"/>
    </xf>
    <xf numFmtId="4" fontId="3" fillId="5" borderId="1" applyNumberFormat="0" applyProtection="0">
      <alignment vertical="center"/>
    </xf>
  </cellStyleXfs>
  <cellXfs count="155">
    <xf numFmtId="0" fontId="0" fillId="0" borderId="0" xfId="0"/>
    <xf numFmtId="164" fontId="4" fillId="3" borderId="2" xfId="1" quotePrefix="1" applyNumberFormat="1" applyFont="1" applyFill="1" applyBorder="1" applyAlignment="1">
      <alignment vertical="center" justifyLastLine="1"/>
    </xf>
    <xf numFmtId="0" fontId="4" fillId="3" borderId="2" xfId="1" quotePrefix="1" applyFont="1" applyFill="1" applyBorder="1" applyAlignment="1">
      <alignment vertical="center" justifyLastLine="1"/>
    </xf>
    <xf numFmtId="0" fontId="4" fillId="3" borderId="2" xfId="2" quotePrefix="1" applyNumberFormat="1" applyFont="1" applyFill="1" applyBorder="1" applyAlignment="1">
      <alignment horizontal="center" vertical="center" wrapText="1"/>
    </xf>
    <xf numFmtId="0" fontId="5" fillId="3" borderId="2" xfId="2" quotePrefix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vertical="center" justifyLastLine="1"/>
    </xf>
    <xf numFmtId="4" fontId="4" fillId="3" borderId="2" xfId="3" applyFont="1" applyFill="1" applyBorder="1">
      <alignment vertical="center"/>
    </xf>
    <xf numFmtId="3" fontId="4" fillId="6" borderId="2" xfId="3" applyNumberFormat="1" applyFont="1" applyFill="1" applyBorder="1" applyAlignment="1">
      <alignment horizontal="center" vertical="center"/>
    </xf>
    <xf numFmtId="4" fontId="4" fillId="6" borderId="2" xfId="3" applyFont="1" applyFill="1" applyBorder="1">
      <alignment vertical="center"/>
    </xf>
    <xf numFmtId="49" fontId="4" fillId="6" borderId="2" xfId="3" applyNumberFormat="1" applyFont="1" applyFill="1" applyBorder="1" applyAlignment="1">
      <alignment horizontal="center" vertical="center"/>
    </xf>
    <xf numFmtId="49" fontId="6" fillId="7" borderId="2" xfId="3" applyNumberFormat="1" applyFont="1" applyFill="1" applyBorder="1" applyAlignment="1">
      <alignment horizontal="center" vertical="center"/>
    </xf>
    <xf numFmtId="4" fontId="6" fillId="7" borderId="2" xfId="3" applyFont="1" applyFill="1" applyBorder="1">
      <alignment vertical="center"/>
    </xf>
    <xf numFmtId="49" fontId="7" fillId="6" borderId="2" xfId="3" applyNumberFormat="1" applyFont="1" applyFill="1" applyBorder="1" applyAlignment="1">
      <alignment horizontal="center" vertical="center"/>
    </xf>
    <xf numFmtId="4" fontId="7" fillId="6" borderId="2" xfId="3" applyFont="1" applyFill="1" applyBorder="1">
      <alignment vertical="center"/>
    </xf>
    <xf numFmtId="4" fontId="10" fillId="3" borderId="2" xfId="3" applyFont="1" applyFill="1" applyBorder="1">
      <alignment vertical="center"/>
    </xf>
    <xf numFmtId="164" fontId="11" fillId="9" borderId="2" xfId="4" quotePrefix="1" applyNumberFormat="1" applyFont="1" applyFill="1" applyBorder="1" applyAlignment="1">
      <alignment horizontal="center" vertical="center" justifyLastLine="1"/>
    </xf>
    <xf numFmtId="0" fontId="11" fillId="9" borderId="2" xfId="4" quotePrefix="1" applyFont="1" applyFill="1" applyBorder="1">
      <alignment horizontal="left" vertical="center" indent="1" justifyLastLine="1"/>
    </xf>
    <xf numFmtId="49" fontId="11" fillId="9" borderId="2" xfId="3" applyNumberFormat="1" applyFont="1" applyFill="1" applyBorder="1" applyAlignment="1">
      <alignment horizontal="center" vertical="center"/>
    </xf>
    <xf numFmtId="4" fontId="11" fillId="9" borderId="2" xfId="3" applyFont="1" applyFill="1" applyBorder="1">
      <alignment vertical="center"/>
    </xf>
    <xf numFmtId="164" fontId="11" fillId="10" borderId="2" xfId="4" quotePrefix="1" applyNumberFormat="1" applyFont="1" applyFill="1" applyBorder="1" applyAlignment="1">
      <alignment horizontal="center" vertical="center" justifyLastLine="1"/>
    </xf>
    <xf numFmtId="0" fontId="11" fillId="10" borderId="2" xfId="4" quotePrefix="1" applyFont="1" applyFill="1" applyBorder="1">
      <alignment horizontal="left" vertical="center" indent="1" justifyLastLine="1"/>
    </xf>
    <xf numFmtId="49" fontId="11" fillId="10" borderId="2" xfId="3" applyNumberFormat="1" applyFont="1" applyFill="1" applyBorder="1" applyAlignment="1">
      <alignment horizontal="center" vertical="center"/>
    </xf>
    <xf numFmtId="3" fontId="11" fillId="10" borderId="2" xfId="3" applyNumberFormat="1" applyFont="1" applyFill="1" applyBorder="1" applyAlignment="1">
      <alignment horizontal="center" vertical="center"/>
    </xf>
    <xf numFmtId="4" fontId="11" fillId="10" borderId="2" xfId="3" applyFont="1" applyFill="1" applyBorder="1">
      <alignment vertical="center"/>
    </xf>
    <xf numFmtId="164" fontId="11" fillId="0" borderId="2" xfId="5" quotePrefix="1" applyNumberFormat="1" applyFont="1" applyFill="1" applyBorder="1" applyAlignment="1">
      <alignment horizontal="center" vertical="center" justifyLastLine="1"/>
    </xf>
    <xf numFmtId="0" fontId="11" fillId="0" borderId="2" xfId="5" quotePrefix="1" applyFont="1" applyFill="1" applyBorder="1">
      <alignment horizontal="left" vertical="center" indent="1" justifyLastLine="1"/>
    </xf>
    <xf numFmtId="49" fontId="12" fillId="0" borderId="2" xfId="3" applyNumberFormat="1" applyFont="1" applyFill="1" applyBorder="1" applyAlignment="1">
      <alignment horizontal="center" vertical="center"/>
    </xf>
    <xf numFmtId="49" fontId="3" fillId="0" borderId="2" xfId="6" applyNumberFormat="1" applyBorder="1" applyAlignment="1">
      <alignment horizontal="center" vertical="center"/>
    </xf>
    <xf numFmtId="4" fontId="11" fillId="0" borderId="2" xfId="3" applyFont="1" applyFill="1" applyBorder="1">
      <alignment vertical="center"/>
    </xf>
    <xf numFmtId="0" fontId="3" fillId="0" borderId="2" xfId="5" quotePrefix="1" applyFill="1" applyBorder="1" applyAlignment="1">
      <alignment horizontal="center" vertical="center" justifyLastLine="1"/>
    </xf>
    <xf numFmtId="0" fontId="3" fillId="0" borderId="2" xfId="5" quotePrefix="1" applyFill="1" applyBorder="1">
      <alignment horizontal="left" vertical="center" indent="1" justifyLastLine="1"/>
    </xf>
    <xf numFmtId="4" fontId="12" fillId="0" borderId="2" xfId="6" applyFont="1" applyBorder="1">
      <alignment horizontal="right" vertical="center"/>
    </xf>
    <xf numFmtId="49" fontId="11" fillId="0" borderId="2" xfId="3" applyNumberFormat="1" applyFont="1" applyFill="1" applyBorder="1" applyAlignment="1">
      <alignment horizontal="center" vertical="center"/>
    </xf>
    <xf numFmtId="49" fontId="11" fillId="0" borderId="2" xfId="6" applyNumberFormat="1" applyFont="1" applyBorder="1" applyAlignment="1">
      <alignment horizontal="center" vertical="center"/>
    </xf>
    <xf numFmtId="0" fontId="3" fillId="0" borderId="2" xfId="5" applyFill="1" applyBorder="1">
      <alignment horizontal="left" vertical="center" indent="1" justifyLastLine="1"/>
    </xf>
    <xf numFmtId="1" fontId="11" fillId="0" borderId="2" xfId="3" applyNumberFormat="1" applyFont="1" applyFill="1" applyBorder="1" applyAlignment="1">
      <alignment horizontal="center" vertical="center"/>
    </xf>
    <xf numFmtId="4" fontId="11" fillId="0" borderId="2" xfId="6" applyFont="1" applyBorder="1">
      <alignment horizontal="right" vertical="center"/>
    </xf>
    <xf numFmtId="0" fontId="13" fillId="0" borderId="2" xfId="5" quotePrefix="1" applyFont="1" applyFill="1" applyBorder="1" applyAlignment="1">
      <alignment horizontal="center" vertical="center" justifyLastLine="1"/>
    </xf>
    <xf numFmtId="0" fontId="13" fillId="0" borderId="2" xfId="5" quotePrefix="1" applyFont="1" applyFill="1" applyBorder="1">
      <alignment horizontal="left" vertical="center" indent="1" justifyLastLine="1"/>
    </xf>
    <xf numFmtId="4" fontId="12" fillId="0" borderId="2" xfId="7" applyFont="1" applyBorder="1">
      <alignment horizontal="right" vertical="center"/>
    </xf>
    <xf numFmtId="4" fontId="12" fillId="0" borderId="2" xfId="3" applyFont="1" applyFill="1" applyBorder="1">
      <alignment vertical="center"/>
    </xf>
    <xf numFmtId="164" fontId="12" fillId="0" borderId="2" xfId="5" quotePrefix="1" applyNumberFormat="1" applyFont="1" applyFill="1" applyBorder="1" applyAlignment="1">
      <alignment horizontal="center" vertical="center" justifyLastLine="1"/>
    </xf>
    <xf numFmtId="0" fontId="12" fillId="0" borderId="2" xfId="5" quotePrefix="1" applyFont="1" applyFill="1" applyBorder="1">
      <alignment horizontal="left" vertical="center" indent="1" justifyLastLine="1"/>
    </xf>
    <xf numFmtId="0" fontId="11" fillId="0" borderId="2" xfId="5" quotePrefix="1" applyFont="1" applyFill="1" applyBorder="1" applyAlignment="1">
      <alignment horizontal="center" vertical="center" justifyLastLine="1"/>
    </xf>
    <xf numFmtId="164" fontId="11" fillId="10" borderId="2" xfId="5" quotePrefix="1" applyNumberFormat="1" applyFont="1" applyFill="1" applyBorder="1" applyAlignment="1">
      <alignment horizontal="center" vertical="center" justifyLastLine="1"/>
    </xf>
    <xf numFmtId="0" fontId="11" fillId="10" borderId="2" xfId="5" quotePrefix="1" applyFont="1" applyFill="1" applyBorder="1">
      <alignment horizontal="left" vertical="center" indent="1" justifyLastLine="1"/>
    </xf>
    <xf numFmtId="0" fontId="12" fillId="0" borderId="2" xfId="5" quotePrefix="1" applyFont="1" applyFill="1" applyBorder="1" applyAlignment="1">
      <alignment horizontal="center" vertical="center" justifyLastLine="1"/>
    </xf>
    <xf numFmtId="0" fontId="11" fillId="0" borderId="2" xfId="5" applyFont="1" applyFill="1" applyBorder="1">
      <alignment horizontal="left" vertical="center" indent="1" justifyLastLine="1"/>
    </xf>
    <xf numFmtId="49" fontId="12" fillId="0" borderId="2" xfId="6" applyNumberFormat="1" applyFont="1" applyBorder="1" applyAlignment="1">
      <alignment horizontal="center" vertical="center"/>
    </xf>
    <xf numFmtId="3" fontId="11" fillId="0" borderId="2" xfId="6" applyNumberFormat="1" applyFont="1" applyBorder="1" applyAlignment="1">
      <alignment horizontal="center" vertical="center"/>
    </xf>
    <xf numFmtId="164" fontId="11" fillId="0" borderId="2" xfId="4" quotePrefix="1" applyNumberFormat="1" applyFont="1" applyFill="1" applyBorder="1" applyAlignment="1">
      <alignment horizontal="center" vertical="center" justifyLastLine="1"/>
    </xf>
    <xf numFmtId="0" fontId="11" fillId="0" borderId="2" xfId="4" quotePrefix="1" applyFont="1" applyFill="1" applyBorder="1">
      <alignment horizontal="left" vertical="center" indent="1" justifyLastLine="1"/>
    </xf>
    <xf numFmtId="3" fontId="11" fillId="0" borderId="2" xfId="3" applyNumberFormat="1" applyFont="1" applyFill="1" applyBorder="1" applyAlignment="1">
      <alignment horizontal="center" vertical="center"/>
    </xf>
    <xf numFmtId="49" fontId="11" fillId="10" borderId="2" xfId="6" applyNumberFormat="1" applyFont="1" applyFill="1" applyBorder="1" applyAlignment="1">
      <alignment horizontal="center" vertical="center"/>
    </xf>
    <xf numFmtId="4" fontId="11" fillId="10" borderId="2" xfId="6" applyFont="1" applyFill="1" applyBorder="1">
      <alignment horizontal="right" vertical="center"/>
    </xf>
    <xf numFmtId="4" fontId="12" fillId="0" borderId="2" xfId="8" applyFont="1" applyBorder="1">
      <alignment horizontal="right" vertical="center"/>
    </xf>
    <xf numFmtId="4" fontId="14" fillId="0" borderId="2" xfId="3" applyFont="1" applyFill="1" applyBorder="1">
      <alignment vertical="center"/>
    </xf>
    <xf numFmtId="4" fontId="14" fillId="0" borderId="2" xfId="6" applyFont="1" applyBorder="1">
      <alignment horizontal="right" vertical="center"/>
    </xf>
    <xf numFmtId="4" fontId="14" fillId="12" borderId="2" xfId="6" applyFont="1" applyFill="1" applyBorder="1">
      <alignment horizontal="right" vertical="center"/>
    </xf>
    <xf numFmtId="4" fontId="11" fillId="12" borderId="2" xfId="6" applyFont="1" applyFill="1" applyBorder="1">
      <alignment horizontal="right" vertical="center"/>
    </xf>
    <xf numFmtId="0" fontId="11" fillId="0" borderId="2" xfId="6" applyNumberFormat="1" applyFont="1" applyBorder="1" applyAlignment="1">
      <alignment horizontal="center" vertical="center"/>
    </xf>
    <xf numFmtId="4" fontId="11" fillId="0" borderId="2" xfId="3" applyFont="1" applyFill="1" applyBorder="1" applyAlignment="1">
      <alignment horizontal="center" vertical="center"/>
    </xf>
    <xf numFmtId="1" fontId="11" fillId="0" borderId="2" xfId="6" applyNumberFormat="1" applyFont="1" applyBorder="1" applyAlignment="1">
      <alignment horizontal="center" vertical="center"/>
    </xf>
    <xf numFmtId="4" fontId="12" fillId="0" borderId="2" xfId="3" applyFont="1" applyFill="1" applyBorder="1" applyAlignment="1">
      <alignment horizontal="center" vertical="center"/>
    </xf>
    <xf numFmtId="4" fontId="12" fillId="0" borderId="2" xfId="0" applyNumberFormat="1" applyFont="1" applyBorder="1"/>
    <xf numFmtId="0" fontId="11" fillId="10" borderId="2" xfId="5" quotePrefix="1" applyFont="1" applyFill="1" applyBorder="1" applyAlignment="1">
      <alignment horizontal="center" vertical="center" justifyLastLine="1"/>
    </xf>
    <xf numFmtId="164" fontId="15" fillId="9" borderId="2" xfId="4" quotePrefix="1" applyNumberFormat="1" applyFont="1" applyFill="1" applyBorder="1" applyAlignment="1">
      <alignment horizontal="center" vertical="center" justifyLastLine="1"/>
    </xf>
    <xf numFmtId="0" fontId="15" fillId="9" borderId="2" xfId="4" quotePrefix="1" applyFont="1" applyFill="1" applyBorder="1">
      <alignment horizontal="left" vertical="center" indent="1" justifyLastLine="1"/>
    </xf>
    <xf numFmtId="0" fontId="11" fillId="10" borderId="2" xfId="4" quotePrefix="1" applyFont="1" applyFill="1" applyBorder="1" applyAlignment="1">
      <alignment horizontal="center" vertical="center" justifyLastLine="1"/>
    </xf>
    <xf numFmtId="4" fontId="11" fillId="10" borderId="2" xfId="4" quotePrefix="1" applyNumberFormat="1" applyFont="1" applyFill="1" applyBorder="1" applyAlignment="1">
      <alignment vertical="center" justifyLastLine="1"/>
    </xf>
    <xf numFmtId="0" fontId="11" fillId="9" borderId="2" xfId="4" applyFont="1" applyFill="1" applyBorder="1" applyAlignment="1">
      <alignment horizontal="left" vertical="center" indent="1"/>
    </xf>
    <xf numFmtId="4" fontId="15" fillId="0" borderId="2" xfId="6" applyFont="1" applyBorder="1" applyAlignment="1">
      <alignment horizontal="center" vertical="center"/>
    </xf>
    <xf numFmtId="49" fontId="15" fillId="0" borderId="2" xfId="6" applyNumberFormat="1" applyFont="1" applyBorder="1" applyAlignment="1">
      <alignment horizontal="center" vertical="center"/>
    </xf>
    <xf numFmtId="4" fontId="11" fillId="10" borderId="2" xfId="3" applyFont="1" applyFill="1" applyBorder="1" applyAlignment="1">
      <alignment horizontal="right" vertical="center"/>
    </xf>
    <xf numFmtId="0" fontId="11" fillId="12" borderId="2" xfId="5" quotePrefix="1" applyFont="1" applyFill="1" applyBorder="1" applyAlignment="1">
      <alignment horizontal="center" vertical="center" justifyLastLine="1"/>
    </xf>
    <xf numFmtId="0" fontId="11" fillId="12" borderId="2" xfId="5" quotePrefix="1" applyFont="1" applyFill="1" applyBorder="1">
      <alignment horizontal="left" vertical="center" indent="1" justifyLastLine="1"/>
    </xf>
    <xf numFmtId="49" fontId="11" fillId="12" borderId="2" xfId="3" applyNumberFormat="1" applyFont="1" applyFill="1" applyBorder="1" applyAlignment="1">
      <alignment horizontal="center" vertical="center"/>
    </xf>
    <xf numFmtId="4" fontId="11" fillId="0" borderId="2" xfId="3" applyFont="1" applyFill="1" applyBorder="1" applyAlignment="1">
      <alignment horizontal="right" vertical="center"/>
    </xf>
    <xf numFmtId="0" fontId="12" fillId="12" borderId="2" xfId="5" quotePrefix="1" applyFont="1" applyFill="1" applyBorder="1">
      <alignment horizontal="left" vertical="center" indent="1" justifyLastLine="1"/>
    </xf>
    <xf numFmtId="49" fontId="12" fillId="12" borderId="2" xfId="3" applyNumberFormat="1" applyFont="1" applyFill="1" applyBorder="1" applyAlignment="1">
      <alignment horizontal="center" vertical="center"/>
    </xf>
    <xf numFmtId="4" fontId="12" fillId="12" borderId="2" xfId="3" applyFont="1" applyFill="1" applyBorder="1" applyAlignment="1">
      <alignment horizontal="right" vertical="center"/>
    </xf>
    <xf numFmtId="4" fontId="15" fillId="9" borderId="2" xfId="4" quotePrefix="1" applyNumberFormat="1" applyFont="1" applyFill="1" applyBorder="1" applyAlignment="1">
      <alignment vertical="center" justifyLastLine="1"/>
    </xf>
    <xf numFmtId="0" fontId="16" fillId="0" borderId="2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4" fontId="14" fillId="0" borderId="2" xfId="0" applyNumberFormat="1" applyFont="1" applyBorder="1" applyAlignment="1">
      <alignment horizontal="right"/>
    </xf>
    <xf numFmtId="4" fontId="11" fillId="10" borderId="2" xfId="5" quotePrefix="1" applyNumberFormat="1" applyFont="1" applyFill="1" applyBorder="1" applyAlignment="1">
      <alignment vertical="center" justifyLastLine="1"/>
    </xf>
    <xf numFmtId="4" fontId="11" fillId="0" borderId="2" xfId="5" quotePrefix="1" applyNumberFormat="1" applyFont="1" applyFill="1" applyBorder="1" applyAlignment="1">
      <alignment vertical="center" justifyLastLine="1"/>
    </xf>
    <xf numFmtId="4" fontId="12" fillId="0" borderId="2" xfId="5" quotePrefix="1" applyNumberFormat="1" applyFont="1" applyFill="1" applyBorder="1" applyAlignment="1">
      <alignment vertical="center" justifyLastLine="1"/>
    </xf>
    <xf numFmtId="4" fontId="16" fillId="0" borderId="2" xfId="0" applyNumberFormat="1" applyFont="1" applyBorder="1"/>
    <xf numFmtId="4" fontId="13" fillId="0" borderId="2" xfId="0" applyNumberFormat="1" applyFont="1" applyBorder="1"/>
    <xf numFmtId="4" fontId="15" fillId="10" borderId="2" xfId="4" quotePrefix="1" applyNumberFormat="1" applyFont="1" applyFill="1" applyBorder="1" applyAlignment="1">
      <alignment vertical="center" justifyLastLine="1"/>
    </xf>
    <xf numFmtId="4" fontId="11" fillId="12" borderId="2" xfId="5" quotePrefix="1" applyNumberFormat="1" applyFont="1" applyFill="1" applyBorder="1" applyAlignment="1">
      <alignment vertical="center" justifyLastLine="1"/>
    </xf>
    <xf numFmtId="0" fontId="11" fillId="12" borderId="2" xfId="4" quotePrefix="1" applyFont="1" applyFill="1" applyBorder="1">
      <alignment horizontal="left" vertical="center" indent="1" justifyLastLine="1"/>
    </xf>
    <xf numFmtId="4" fontId="11" fillId="12" borderId="2" xfId="4" quotePrefix="1" applyNumberFormat="1" applyFont="1" applyFill="1" applyBorder="1" applyAlignment="1">
      <alignment vertical="center" justifyLastLine="1"/>
    </xf>
    <xf numFmtId="4" fontId="12" fillId="12" borderId="2" xfId="5" quotePrefix="1" applyNumberFormat="1" applyFont="1" applyFill="1" applyBorder="1" applyAlignment="1">
      <alignment vertical="center" justifyLastLine="1"/>
    </xf>
    <xf numFmtId="0" fontId="12" fillId="12" borderId="2" xfId="5" quotePrefix="1" applyFont="1" applyFill="1" applyBorder="1" applyAlignment="1">
      <alignment horizontal="center" vertical="center" justifyLastLine="1"/>
    </xf>
    <xf numFmtId="4" fontId="12" fillId="12" borderId="2" xfId="9" quotePrefix="1" applyNumberFormat="1" applyFont="1" applyFill="1" applyBorder="1" applyAlignment="1">
      <alignment vertical="center" justifyLastLine="1"/>
    </xf>
    <xf numFmtId="4" fontId="12" fillId="0" borderId="2" xfId="10" applyFont="1" applyFill="1" applyBorder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1" xfId="0" applyBorder="1"/>
    <xf numFmtId="49" fontId="0" fillId="0" borderId="0" xfId="0" applyNumberFormat="1"/>
    <xf numFmtId="44" fontId="0" fillId="15" borderId="2" xfId="0" applyNumberFormat="1" applyFill="1" applyBorder="1" applyAlignment="1">
      <alignment horizontal="center" vertical="top" wrapText="1"/>
    </xf>
    <xf numFmtId="0" fontId="0" fillId="15" borderId="2" xfId="0" applyFill="1" applyBorder="1"/>
    <xf numFmtId="0" fontId="0" fillId="0" borderId="2" xfId="0" applyBorder="1"/>
    <xf numFmtId="49" fontId="0" fillId="0" borderId="2" xfId="0" applyNumberFormat="1" applyBorder="1"/>
    <xf numFmtId="49" fontId="0" fillId="15" borderId="2" xfId="0" applyNumberFormat="1" applyFill="1" applyBorder="1"/>
    <xf numFmtId="0" fontId="1" fillId="15" borderId="2" xfId="0" applyFont="1" applyFill="1" applyBorder="1"/>
    <xf numFmtId="0" fontId="0" fillId="15" borderId="2" xfId="0" applyFill="1" applyBorder="1" applyAlignment="1">
      <alignment horizontal="left"/>
    </xf>
    <xf numFmtId="49" fontId="0" fillId="15" borderId="2" xfId="0" applyNumberFormat="1" applyFill="1" applyBorder="1" applyAlignment="1">
      <alignment horizontal="left"/>
    </xf>
    <xf numFmtId="0" fontId="0" fillId="12" borderId="2" xfId="0" applyFont="1" applyFill="1" applyBorder="1"/>
    <xf numFmtId="49" fontId="0" fillId="14" borderId="13" xfId="0" applyNumberFormat="1" applyFill="1" applyBorder="1" applyAlignment="1">
      <alignment wrapText="1"/>
    </xf>
    <xf numFmtId="44" fontId="0" fillId="14" borderId="13" xfId="0" applyNumberFormat="1" applyFill="1" applyBorder="1" applyAlignment="1">
      <alignment horizontal="center" vertical="top" wrapText="1"/>
    </xf>
    <xf numFmtId="49" fontId="0" fillId="13" borderId="9" xfId="0" applyNumberFormat="1" applyFill="1" applyBorder="1" applyAlignment="1">
      <alignment horizontal="left" vertical="center"/>
    </xf>
    <xf numFmtId="0" fontId="0" fillId="13" borderId="9" xfId="0" applyFill="1" applyBorder="1" applyAlignment="1"/>
    <xf numFmtId="3" fontId="0" fillId="0" borderId="2" xfId="0" applyNumberFormat="1" applyBorder="1"/>
    <xf numFmtId="3" fontId="0" fillId="0" borderId="0" xfId="0" applyNumberFormat="1"/>
    <xf numFmtId="49" fontId="0" fillId="13" borderId="0" xfId="0" applyNumberFormat="1" applyFill="1" applyBorder="1" applyAlignment="1">
      <alignment horizontal="left" vertical="center"/>
    </xf>
    <xf numFmtId="0" fontId="0" fillId="13" borderId="0" xfId="0" applyFill="1" applyBorder="1" applyAlignment="1"/>
    <xf numFmtId="0" fontId="0" fillId="14" borderId="13" xfId="0" applyFill="1" applyBorder="1" applyAlignment="1">
      <alignment wrapText="1"/>
    </xf>
    <xf numFmtId="3" fontId="0" fillId="13" borderId="13" xfId="0" applyNumberFormat="1" applyFill="1" applyBorder="1"/>
    <xf numFmtId="3" fontId="2" fillId="13" borderId="2" xfId="0" applyNumberFormat="1" applyFont="1" applyFill="1" applyBorder="1"/>
    <xf numFmtId="3" fontId="0" fillId="14" borderId="2" xfId="0" applyNumberFormat="1" applyFill="1" applyBorder="1"/>
    <xf numFmtId="3" fontId="2" fillId="15" borderId="2" xfId="0" applyNumberFormat="1" applyFont="1" applyFill="1" applyBorder="1"/>
    <xf numFmtId="3" fontId="2" fillId="15" borderId="2" xfId="0" applyNumberFormat="1" applyFont="1" applyFill="1" applyBorder="1" applyAlignment="1">
      <alignment horizontal="center" vertical="top"/>
    </xf>
    <xf numFmtId="3" fontId="2" fillId="15" borderId="2" xfId="0" applyNumberFormat="1" applyFont="1" applyFill="1" applyBorder="1" applyAlignment="1">
      <alignment horizontal="left"/>
    </xf>
    <xf numFmtId="0" fontId="0" fillId="14" borderId="2" xfId="0" applyFill="1" applyBorder="1" applyAlignment="1">
      <alignment horizontal="left" wrapText="1"/>
    </xf>
    <xf numFmtId="164" fontId="11" fillId="9" borderId="2" xfId="4" quotePrefix="1" applyNumberFormat="1" applyFont="1" applyFill="1" applyBorder="1" applyAlignment="1">
      <alignment horizontal="left" vertical="center" justifyLastLine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64" fontId="11" fillId="9" borderId="2" xfId="4" quotePrefix="1" applyNumberFormat="1" applyFont="1" applyFill="1" applyBorder="1" applyAlignment="1">
      <alignment horizontal="left" vertical="center" wrapText="1" justifyLastLine="1"/>
    </xf>
    <xf numFmtId="0" fontId="4" fillId="3" borderId="2" xfId="1" applyFont="1" applyFill="1" applyBorder="1" applyAlignment="1">
      <alignment horizontal="center" vertical="center" wrapText="1" justifyLastLine="1"/>
    </xf>
    <xf numFmtId="0" fontId="4" fillId="3" borderId="2" xfId="1" quotePrefix="1" applyFont="1" applyFill="1" applyBorder="1" applyAlignment="1">
      <alignment horizontal="center" vertical="center" wrapText="1" justifyLastLine="1"/>
    </xf>
    <xf numFmtId="164" fontId="4" fillId="6" borderId="3" xfId="1" quotePrefix="1" applyNumberFormat="1" applyFont="1" applyFill="1" applyBorder="1" applyAlignment="1">
      <alignment horizontal="center" vertical="center" justifyLastLine="1"/>
    </xf>
    <xf numFmtId="164" fontId="4" fillId="6" borderId="4" xfId="1" quotePrefix="1" applyNumberFormat="1" applyFont="1" applyFill="1" applyBorder="1" applyAlignment="1">
      <alignment horizontal="center" vertical="center" justifyLastLine="1"/>
    </xf>
    <xf numFmtId="164" fontId="4" fillId="6" borderId="5" xfId="1" quotePrefix="1" applyNumberFormat="1" applyFont="1" applyFill="1" applyBorder="1" applyAlignment="1">
      <alignment horizontal="center" vertical="center" justifyLastLine="1"/>
    </xf>
    <xf numFmtId="164" fontId="4" fillId="6" borderId="6" xfId="1" quotePrefix="1" applyNumberFormat="1" applyFont="1" applyFill="1" applyBorder="1" applyAlignment="1">
      <alignment horizontal="center" vertical="center" justifyLastLine="1"/>
    </xf>
    <xf numFmtId="164" fontId="4" fillId="6" borderId="0" xfId="1" quotePrefix="1" applyNumberFormat="1" applyFont="1" applyFill="1" applyBorder="1" applyAlignment="1">
      <alignment horizontal="center" vertical="center" justifyLastLine="1"/>
    </xf>
    <xf numFmtId="164" fontId="4" fillId="6" borderId="7" xfId="1" quotePrefix="1" applyNumberFormat="1" applyFont="1" applyFill="1" applyBorder="1" applyAlignment="1">
      <alignment horizontal="center" vertical="center" justifyLastLine="1"/>
    </xf>
    <xf numFmtId="164" fontId="4" fillId="6" borderId="8" xfId="1" quotePrefix="1" applyNumberFormat="1" applyFont="1" applyFill="1" applyBorder="1" applyAlignment="1">
      <alignment horizontal="center" vertical="center" justifyLastLine="1"/>
    </xf>
    <xf numFmtId="164" fontId="4" fillId="6" borderId="9" xfId="1" quotePrefix="1" applyNumberFormat="1" applyFont="1" applyFill="1" applyBorder="1" applyAlignment="1">
      <alignment horizontal="center" vertical="center" justifyLastLine="1"/>
    </xf>
    <xf numFmtId="164" fontId="4" fillId="6" borderId="10" xfId="1" quotePrefix="1" applyNumberFormat="1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13" borderId="8" xfId="0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/>
    </xf>
    <xf numFmtId="0" fontId="0" fillId="13" borderId="0" xfId="0" applyFill="1" applyBorder="1" applyAlignment="1"/>
    <xf numFmtId="0" fontId="0" fillId="13" borderId="9" xfId="0" applyFill="1" applyBorder="1" applyAlignment="1"/>
  </cellXfs>
  <cellStyles count="11">
    <cellStyle name="Normalno" xfId="0" builtinId="0"/>
    <cellStyle name="SAPBEXaggData" xfId="3" xr:uid="{9C9250B8-10A3-4BCB-B488-D5635E129211}"/>
    <cellStyle name="SAPBEXaggData 2 2 3" xfId="10" xr:uid="{0291C55F-75AA-486E-86EE-A1FDE3555CA8}"/>
    <cellStyle name="SAPBEXchaText" xfId="2" xr:uid="{D57ABC33-3FFD-4E13-BAD1-91385054860F}"/>
    <cellStyle name="SAPBEXHLevel1" xfId="1" xr:uid="{52701CD3-DEFA-4269-B7A3-59C41F36FA2D}"/>
    <cellStyle name="SAPBEXHLevel2" xfId="4" xr:uid="{1D5743A0-9452-4F60-B980-EFC74DA7A7E3}"/>
    <cellStyle name="SAPBEXHLevel3" xfId="5" xr:uid="{AF18B8AB-CD04-4742-A1B1-D5CF55C26368}"/>
    <cellStyle name="SAPBEXHLevel3 2 2 3" xfId="9" xr:uid="{EFCDF9C0-A9EC-437C-B2C7-F00BDA745C91}"/>
    <cellStyle name="SAPBEXstdData" xfId="6" xr:uid="{F9E1373D-E328-4181-8990-9E00E08A6014}"/>
    <cellStyle name="SAPBEXstdData 2 2 3" xfId="8" xr:uid="{762B34CF-DF6F-4614-B139-DF5EEDE16D7B}"/>
    <cellStyle name="SAPBEXstdData 3" xfId="7" xr:uid="{D32CF689-9464-4C5D-B4C1-121712993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&#269;unovodstvo/Financijski%20plan/Financijski%20plan%202021-2022/GFP%20-%20upravni%20odbor/FP_2021-2023%20-%20Limiti%20-%20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 UKUPNO IZVORI"/>
      <sheetName val="MINGPO"/>
      <sheetName val="ZALIHE"/>
      <sheetName val=" AOPT"/>
      <sheetName val="AIK"/>
      <sheetName val="DZM"/>
      <sheetName val="HZN"/>
      <sheetName val="HAA"/>
      <sheetName val="HAMAG-BICRO - prihodi"/>
      <sheetName val="HAMAG-BICRO - rashodi"/>
      <sheetName val="Plan rashoda- UO (2)"/>
      <sheetName val="Plan rashoda- UO"/>
      <sheetName val="HAMAG-BICRO_rashodi "/>
      <sheetName val="Plan rashoda"/>
      <sheetName val="Plan prihoda"/>
      <sheetName val="Plan prihoda po aktivnostim (2)"/>
      <sheetName val="Plan prihoda po aktivnostima "/>
      <sheetName val="Analiza za upravu "/>
      <sheetName val="Izvršenje proračuna 2020"/>
      <sheetName val="HAMAG-BICRO - prihodi (2)"/>
      <sheetName val="2. razina"/>
      <sheetName val="HC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1">
          <cell r="E391">
            <v>2000000</v>
          </cell>
          <cell r="F391">
            <v>2000000</v>
          </cell>
          <cell r="G391">
            <v>2000000</v>
          </cell>
        </row>
        <row r="418">
          <cell r="E418">
            <v>19500000</v>
          </cell>
          <cell r="F418">
            <v>0</v>
          </cell>
          <cell r="G418">
            <v>0</v>
          </cell>
        </row>
      </sheetData>
      <sheetData sheetId="12"/>
      <sheetData sheetId="13">
        <row r="22">
          <cell r="AJ22">
            <v>11603800</v>
          </cell>
          <cell r="AK22">
            <v>11762600</v>
          </cell>
          <cell r="AL22">
            <v>11786017</v>
          </cell>
        </row>
        <row r="85">
          <cell r="G85">
            <v>50000000</v>
          </cell>
          <cell r="H85">
            <v>50000000</v>
          </cell>
          <cell r="I85">
            <v>60000000</v>
          </cell>
        </row>
        <row r="94">
          <cell r="AJ94">
            <v>8084875</v>
          </cell>
          <cell r="AK94">
            <v>8507373</v>
          </cell>
          <cell r="AL94">
            <v>8836407</v>
          </cell>
        </row>
        <row r="95">
          <cell r="AJ95">
            <v>107647</v>
          </cell>
          <cell r="AK95">
            <v>129618</v>
          </cell>
          <cell r="AL95">
            <v>95294</v>
          </cell>
        </row>
        <row r="98">
          <cell r="AJ98">
            <v>46382558</v>
          </cell>
          <cell r="AK98">
            <v>48776708</v>
          </cell>
          <cell r="AL98">
            <v>49841238</v>
          </cell>
        </row>
        <row r="99">
          <cell r="AJ99">
            <v>610000</v>
          </cell>
          <cell r="AK99">
            <v>734500</v>
          </cell>
          <cell r="AL99">
            <v>540000</v>
          </cell>
        </row>
        <row r="192">
          <cell r="AJ192">
            <v>97965945</v>
          </cell>
          <cell r="AK192">
            <v>114023000</v>
          </cell>
          <cell r="AL192">
            <v>100793000</v>
          </cell>
        </row>
        <row r="194">
          <cell r="AJ194">
            <v>41985405</v>
          </cell>
          <cell r="AK194">
            <v>48867000</v>
          </cell>
          <cell r="AL194">
            <v>43197000</v>
          </cell>
        </row>
        <row r="197">
          <cell r="AJ197">
            <v>25000000</v>
          </cell>
          <cell r="AK197">
            <v>6500000</v>
          </cell>
          <cell r="AL197">
            <v>0</v>
          </cell>
        </row>
        <row r="198">
          <cell r="AJ198">
            <v>21708905</v>
          </cell>
          <cell r="AK198">
            <v>18000000</v>
          </cell>
          <cell r="AL198">
            <v>7745000</v>
          </cell>
        </row>
        <row r="217">
          <cell r="AJ217">
            <v>27149206</v>
          </cell>
          <cell r="AK217">
            <v>21838889</v>
          </cell>
          <cell r="AL217">
            <v>19903890</v>
          </cell>
        </row>
        <row r="218">
          <cell r="AJ218">
            <v>4290000</v>
          </cell>
          <cell r="AK218">
            <v>670000</v>
          </cell>
          <cell r="AL218">
            <v>20000</v>
          </cell>
        </row>
        <row r="267">
          <cell r="AJ267">
            <v>3482496</v>
          </cell>
          <cell r="AK267">
            <v>33676000</v>
          </cell>
          <cell r="AL267">
            <v>35316000</v>
          </cell>
        </row>
        <row r="281">
          <cell r="G281">
            <v>4490000</v>
          </cell>
          <cell r="H281">
            <v>4510000</v>
          </cell>
          <cell r="I281">
            <v>4510000</v>
          </cell>
        </row>
        <row r="303">
          <cell r="G303">
            <v>546300</v>
          </cell>
        </row>
        <row r="331">
          <cell r="AJ331">
            <v>23200509</v>
          </cell>
          <cell r="AK331">
            <v>16754795</v>
          </cell>
          <cell r="AL331">
            <v>3087997</v>
          </cell>
        </row>
        <row r="332">
          <cell r="AJ332">
            <v>143670</v>
          </cell>
          <cell r="AK332">
            <v>143670</v>
          </cell>
          <cell r="AL332">
            <v>3670</v>
          </cell>
        </row>
        <row r="367">
          <cell r="AJ367">
            <v>275242</v>
          </cell>
          <cell r="AK367">
            <v>136443</v>
          </cell>
          <cell r="AL367">
            <v>105750</v>
          </cell>
        </row>
        <row r="368">
          <cell r="AJ368">
            <v>7290</v>
          </cell>
          <cell r="AK368">
            <v>608</v>
          </cell>
        </row>
        <row r="371">
          <cell r="AJ371">
            <v>1559793</v>
          </cell>
          <cell r="AK371">
            <v>765943</v>
          </cell>
          <cell r="AL371">
            <v>599700</v>
          </cell>
        </row>
        <row r="372">
          <cell r="AJ372">
            <v>41310</v>
          </cell>
          <cell r="AK372">
            <v>3443</v>
          </cell>
        </row>
        <row r="375">
          <cell r="AJ375">
            <v>41250</v>
          </cell>
          <cell r="AK375">
            <v>33750</v>
          </cell>
        </row>
        <row r="455">
          <cell r="G455">
            <v>2500000</v>
          </cell>
          <cell r="H455">
            <v>2400000</v>
          </cell>
          <cell r="I455">
            <v>2300000</v>
          </cell>
        </row>
        <row r="461">
          <cell r="G461">
            <v>27130518</v>
          </cell>
          <cell r="H461">
            <v>20613732</v>
          </cell>
          <cell r="I461">
            <v>4982300</v>
          </cell>
        </row>
        <row r="493">
          <cell r="AJ493">
            <v>472500</v>
          </cell>
          <cell r="AK493">
            <v>472500</v>
          </cell>
          <cell r="AL493">
            <v>1747500</v>
          </cell>
        </row>
        <row r="497">
          <cell r="AJ497">
            <v>2158125</v>
          </cell>
          <cell r="AK497">
            <v>2677500</v>
          </cell>
          <cell r="AL497">
            <v>1402500</v>
          </cell>
        </row>
        <row r="501">
          <cell r="AJ501">
            <v>1000000</v>
          </cell>
          <cell r="AK501">
            <v>1000000</v>
          </cell>
          <cell r="AL501">
            <v>1000000</v>
          </cell>
        </row>
        <row r="514">
          <cell r="G514">
            <v>2000000</v>
          </cell>
          <cell r="H514">
            <v>2000000</v>
          </cell>
          <cell r="I514">
            <v>2000000</v>
          </cell>
        </row>
        <row r="519">
          <cell r="AJ519">
            <v>1529400</v>
          </cell>
          <cell r="AK519">
            <v>1534300</v>
          </cell>
          <cell r="AL519">
            <v>1534300</v>
          </cell>
        </row>
        <row r="520">
          <cell r="AJ520">
            <v>150000</v>
          </cell>
          <cell r="AK520">
            <v>50000</v>
          </cell>
          <cell r="AL520">
            <v>30000</v>
          </cell>
        </row>
        <row r="554">
          <cell r="AJ554">
            <v>19500000</v>
          </cell>
        </row>
        <row r="557">
          <cell r="AJ557">
            <v>110500000</v>
          </cell>
        </row>
        <row r="560">
          <cell r="AJ560">
            <v>3666600</v>
          </cell>
          <cell r="AK560">
            <v>5564860</v>
          </cell>
          <cell r="AL560">
            <v>5493460</v>
          </cell>
        </row>
        <row r="561">
          <cell r="AJ561">
            <v>14666400</v>
          </cell>
          <cell r="AK561">
            <v>22259440</v>
          </cell>
          <cell r="AL561">
            <v>21973840</v>
          </cell>
        </row>
        <row r="569">
          <cell r="AJ569">
            <v>826250</v>
          </cell>
          <cell r="AK569">
            <v>829000</v>
          </cell>
          <cell r="AL569">
            <v>831740</v>
          </cell>
        </row>
        <row r="570">
          <cell r="AJ570">
            <v>70500</v>
          </cell>
          <cell r="AK570">
            <v>18000</v>
          </cell>
          <cell r="AL570">
            <v>18000</v>
          </cell>
        </row>
        <row r="573">
          <cell r="AJ573">
            <v>4646650</v>
          </cell>
          <cell r="AK573">
            <v>4662400</v>
          </cell>
          <cell r="AL573">
            <v>4678550</v>
          </cell>
        </row>
        <row r="574">
          <cell r="AJ574">
            <v>399500</v>
          </cell>
          <cell r="AK574">
            <v>102000</v>
          </cell>
          <cell r="AL574">
            <v>102000</v>
          </cell>
        </row>
        <row r="648">
          <cell r="G648">
            <v>400000</v>
          </cell>
          <cell r="H648">
            <v>400000</v>
          </cell>
          <cell r="I648">
            <v>400000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F836-6A70-4A76-A96A-F7F673693BF4}">
  <dimension ref="A1:L514"/>
  <sheetViews>
    <sheetView topLeftCell="A19" workbookViewId="0">
      <selection activeCell="E145" sqref="E145"/>
    </sheetView>
  </sheetViews>
  <sheetFormatPr defaultRowHeight="15" x14ac:dyDescent="0.25"/>
  <cols>
    <col min="2" max="2" width="52.7109375" customWidth="1"/>
    <col min="3" max="3" width="7.85546875" customWidth="1"/>
    <col min="4" max="4" width="7.140625" customWidth="1"/>
    <col min="5" max="5" width="16" customWidth="1"/>
    <col min="6" max="6" width="17.85546875" customWidth="1"/>
    <col min="7" max="7" width="16.140625" customWidth="1"/>
  </cols>
  <sheetData>
    <row r="1" spans="1:7" ht="28.5" customHeight="1" x14ac:dyDescent="0.25">
      <c r="A1" s="147" t="s">
        <v>241</v>
      </c>
      <c r="B1" s="147"/>
      <c r="C1" s="147"/>
      <c r="D1" s="147"/>
      <c r="E1" s="147"/>
      <c r="F1" s="147"/>
      <c r="G1" s="147"/>
    </row>
    <row r="2" spans="1:7" ht="24" x14ac:dyDescent="0.25">
      <c r="A2" s="1"/>
      <c r="B2" s="2"/>
      <c r="C2" s="3" t="s">
        <v>0</v>
      </c>
      <c r="D2" s="3" t="s">
        <v>1</v>
      </c>
      <c r="E2" s="3" t="s">
        <v>2</v>
      </c>
      <c r="F2" s="4" t="s">
        <v>3</v>
      </c>
      <c r="G2" s="4" t="s">
        <v>4</v>
      </c>
    </row>
    <row r="3" spans="1:7" x14ac:dyDescent="0.25">
      <c r="A3" s="5" t="s">
        <v>240</v>
      </c>
      <c r="B3" s="134" t="s">
        <v>5</v>
      </c>
      <c r="C3" s="135"/>
      <c r="D3" s="6"/>
      <c r="E3" s="6">
        <f>E4+E5+E7+E8+E9+E10+E11+E12+E14+E15+E16+E17+E18</f>
        <v>560292644</v>
      </c>
      <c r="F3" s="6">
        <f>F4+F5+F7+F8+F9+F10+F11+F12+F14+F15+F16+F17+F18</f>
        <v>450418072</v>
      </c>
      <c r="G3" s="6">
        <f>G4+G5+G7+G8+G9+G10+G11+G12+G14+G15+G16+G17+G18</f>
        <v>394875153</v>
      </c>
    </row>
    <row r="4" spans="1:7" x14ac:dyDescent="0.25">
      <c r="A4" s="136"/>
      <c r="B4" s="137"/>
      <c r="C4" s="138"/>
      <c r="D4" s="7">
        <v>11</v>
      </c>
      <c r="E4" s="8">
        <f>E21+E29+E58+E63+E212+E221+E225+E238+E341+E394+E402+E414+E508</f>
        <v>74155696</v>
      </c>
      <c r="F4" s="8">
        <f t="shared" ref="F4:G4" si="0">F21+F29+F58+F63+F212+F221+F225+F238+F341+F394+F402+F414+F508</f>
        <v>104332900</v>
      </c>
      <c r="G4" s="8">
        <f t="shared" si="0"/>
        <v>115876317</v>
      </c>
    </row>
    <row r="5" spans="1:7" x14ac:dyDescent="0.25">
      <c r="A5" s="139"/>
      <c r="B5" s="140"/>
      <c r="C5" s="141"/>
      <c r="D5" s="9">
        <v>12</v>
      </c>
      <c r="E5" s="8">
        <f>E67+E83+E125+E131+E154+E283+E299+E334+E370+E380+E390+E418+E431+E447+E481+E487+E493-E8</f>
        <v>9844304</v>
      </c>
      <c r="F5" s="8">
        <f t="shared" ref="F5:G5" si="1">F67+F83+F125+F131+F154+F283+F299+F334+F370+F380+F390+F418+F431+F447+F481+F487+F493-F8</f>
        <v>10093542</v>
      </c>
      <c r="G5" s="8">
        <f t="shared" si="1"/>
        <v>11634691</v>
      </c>
    </row>
    <row r="6" spans="1:7" x14ac:dyDescent="0.25">
      <c r="A6" s="139"/>
      <c r="B6" s="140"/>
      <c r="C6" s="141"/>
      <c r="D6" s="10" t="s">
        <v>6</v>
      </c>
      <c r="E6" s="11">
        <f t="shared" ref="E6:G6" si="2">E4+E5</f>
        <v>84000000</v>
      </c>
      <c r="F6" s="11">
        <f t="shared" si="2"/>
        <v>114426442</v>
      </c>
      <c r="G6" s="11">
        <f t="shared" si="2"/>
        <v>127511008</v>
      </c>
    </row>
    <row r="7" spans="1:7" ht="13.5" customHeight="1" x14ac:dyDescent="0.25">
      <c r="A7" s="139"/>
      <c r="B7" s="140"/>
      <c r="C7" s="141"/>
      <c r="D7" s="12" t="s">
        <v>7</v>
      </c>
      <c r="E7" s="13">
        <v>0</v>
      </c>
      <c r="F7" s="13">
        <v>0</v>
      </c>
      <c r="G7" s="13">
        <v>0</v>
      </c>
    </row>
    <row r="8" spans="1:7" ht="12.75" customHeight="1" x14ac:dyDescent="0.25">
      <c r="A8" s="139"/>
      <c r="B8" s="140"/>
      <c r="C8" s="141"/>
      <c r="D8" s="12" t="s">
        <v>8</v>
      </c>
      <c r="E8" s="13">
        <f>'[1]Plan rashoda- UO (2)'!E391+'[1]Plan rashoda- UO (2)'!E418</f>
        <v>21500000</v>
      </c>
      <c r="F8" s="13">
        <f>'[1]Plan rashoda- UO (2)'!F391+'[1]Plan rashoda- UO (2)'!F418</f>
        <v>2000000</v>
      </c>
      <c r="G8" s="13">
        <f>'[1]Plan rashoda- UO (2)'!G391+'[1]Plan rashoda- UO (2)'!G418</f>
        <v>2000000</v>
      </c>
    </row>
    <row r="9" spans="1:7" ht="11.25" customHeight="1" x14ac:dyDescent="0.25">
      <c r="A9" s="139"/>
      <c r="B9" s="140"/>
      <c r="C9" s="141"/>
      <c r="D9" s="12" t="s">
        <v>9</v>
      </c>
      <c r="E9" s="13">
        <f>E160+E161+E426+E429</f>
        <v>158284350</v>
      </c>
      <c r="F9" s="13">
        <f>F160+F161+F426+F429</f>
        <v>190714300</v>
      </c>
      <c r="G9" s="13">
        <f>G160+G161+G426+G429</f>
        <v>171457300</v>
      </c>
    </row>
    <row r="10" spans="1:7" ht="15" customHeight="1" x14ac:dyDescent="0.25">
      <c r="A10" s="139"/>
      <c r="B10" s="140"/>
      <c r="C10" s="141"/>
      <c r="D10" s="12">
        <v>563</v>
      </c>
      <c r="E10" s="13">
        <v>0</v>
      </c>
      <c r="F10" s="13">
        <v>0</v>
      </c>
      <c r="G10" s="13">
        <v>0</v>
      </c>
    </row>
    <row r="11" spans="1:7" ht="13.5" customHeight="1" x14ac:dyDescent="0.25">
      <c r="A11" s="139"/>
      <c r="B11" s="140"/>
      <c r="C11" s="141"/>
      <c r="D11" s="12" t="s">
        <v>10</v>
      </c>
      <c r="E11" s="13">
        <f>E425+E428</f>
        <v>110500000</v>
      </c>
      <c r="F11" s="13">
        <f t="shared" ref="F11:G11" si="3">F425+F428</f>
        <v>0</v>
      </c>
      <c r="G11" s="13">
        <f t="shared" si="3"/>
        <v>0</v>
      </c>
    </row>
    <row r="12" spans="1:7" ht="12.75" customHeight="1" x14ac:dyDescent="0.25">
      <c r="A12" s="139"/>
      <c r="B12" s="140"/>
      <c r="C12" s="141"/>
      <c r="D12" s="9" t="s">
        <v>11</v>
      </c>
      <c r="E12" s="8">
        <v>0</v>
      </c>
      <c r="F12" s="8">
        <v>0</v>
      </c>
      <c r="G12" s="8">
        <v>0</v>
      </c>
    </row>
    <row r="13" spans="1:7" ht="12" customHeight="1" x14ac:dyDescent="0.25">
      <c r="A13" s="139"/>
      <c r="B13" s="140"/>
      <c r="C13" s="141"/>
      <c r="D13" s="9" t="s">
        <v>9</v>
      </c>
      <c r="E13" s="8">
        <v>0</v>
      </c>
      <c r="F13" s="8">
        <v>0</v>
      </c>
      <c r="G13" s="8">
        <v>0</v>
      </c>
    </row>
    <row r="14" spans="1:7" ht="14.25" customHeight="1" x14ac:dyDescent="0.25">
      <c r="A14" s="139"/>
      <c r="B14" s="140"/>
      <c r="C14" s="141"/>
      <c r="D14" s="9" t="s">
        <v>12</v>
      </c>
      <c r="E14" s="8">
        <f>E242+E285+E301</f>
        <v>587550</v>
      </c>
      <c r="F14" s="8">
        <f t="shared" ref="F14:G14" si="4">F242+F285+F301</f>
        <v>33750</v>
      </c>
      <c r="G14" s="8">
        <f t="shared" si="4"/>
        <v>0</v>
      </c>
    </row>
    <row r="15" spans="1:7" ht="12.75" customHeight="1" x14ac:dyDescent="0.25">
      <c r="A15" s="139"/>
      <c r="B15" s="140"/>
      <c r="C15" s="141"/>
      <c r="D15" s="9" t="s">
        <v>13</v>
      </c>
      <c r="E15" s="8">
        <f>E375+E379+E388</f>
        <v>2158125</v>
      </c>
      <c r="F15" s="8">
        <f>F375+F379+F388</f>
        <v>2677500</v>
      </c>
      <c r="G15" s="8">
        <f>G375+G379+G388</f>
        <v>1402500</v>
      </c>
    </row>
    <row r="16" spans="1:7" ht="12.75" customHeight="1" x14ac:dyDescent="0.25">
      <c r="A16" s="139"/>
      <c r="B16" s="140"/>
      <c r="C16" s="141"/>
      <c r="D16" s="9" t="s">
        <v>14</v>
      </c>
      <c r="E16" s="8">
        <f>E284+E300+E335+E345+E352+E363+E366+E382</f>
        <v>29731621</v>
      </c>
      <c r="F16" s="8">
        <f t="shared" ref="F16:G16" si="5">F284+F300+F335+F345+F352+F363+F366+F382</f>
        <v>22383118</v>
      </c>
      <c r="G16" s="8">
        <f t="shared" si="5"/>
        <v>6582000</v>
      </c>
    </row>
    <row r="17" spans="1:7" ht="11.25" customHeight="1" x14ac:dyDescent="0.25">
      <c r="A17" s="139"/>
      <c r="B17" s="140"/>
      <c r="C17" s="141"/>
      <c r="D17" s="9" t="s">
        <v>15</v>
      </c>
      <c r="E17" s="8">
        <f>E68+E84+E126+E132+E147+E156+E163+E171+E194+E197+E200+E203+E258+E265+E279</f>
        <v>148484848</v>
      </c>
      <c r="F17" s="8">
        <f t="shared" ref="F17:G17" si="6">F68+F84+F126+F132+F147+F156+F163+F171+F194+F197+F200+F203+F258+F265+F279</f>
        <v>113418562</v>
      </c>
      <c r="G17" s="8">
        <f t="shared" si="6"/>
        <v>81141795</v>
      </c>
    </row>
    <row r="18" spans="1:7" ht="13.5" customHeight="1" x14ac:dyDescent="0.25">
      <c r="A18" s="142"/>
      <c r="B18" s="143"/>
      <c r="C18" s="144"/>
      <c r="D18" s="9" t="s">
        <v>10</v>
      </c>
      <c r="E18" s="8">
        <f>E419+E432+E448+E482+E488+E494-E11</f>
        <v>5046150</v>
      </c>
      <c r="F18" s="8">
        <f t="shared" ref="F18:G18" si="7">F419+F432+F448+F482+F488+F494</f>
        <v>4764400</v>
      </c>
      <c r="G18" s="8">
        <f t="shared" si="7"/>
        <v>4780550</v>
      </c>
    </row>
    <row r="19" spans="1:7" ht="28.5" customHeight="1" x14ac:dyDescent="0.25">
      <c r="A19" s="145" t="s">
        <v>16</v>
      </c>
      <c r="B19" s="145"/>
      <c r="C19" s="146"/>
      <c r="D19" s="14"/>
      <c r="E19" s="14"/>
      <c r="F19" s="14"/>
      <c r="G19" s="14"/>
    </row>
    <row r="20" spans="1:7" x14ac:dyDescent="0.25">
      <c r="A20" s="15" t="s">
        <v>17</v>
      </c>
      <c r="B20" s="16" t="s">
        <v>18</v>
      </c>
      <c r="C20" s="17" t="s">
        <v>19</v>
      </c>
      <c r="D20" s="18"/>
      <c r="E20" s="18">
        <f>E21+E29+E58</f>
        <v>11603800</v>
      </c>
      <c r="F20" s="18">
        <f>F21+F29+F58</f>
        <v>11762600</v>
      </c>
      <c r="G20" s="18">
        <f>G21+G29+G58</f>
        <v>11786017</v>
      </c>
    </row>
    <row r="21" spans="1:7" x14ac:dyDescent="0.25">
      <c r="A21" s="19" t="s">
        <v>11</v>
      </c>
      <c r="B21" s="20" t="s">
        <v>20</v>
      </c>
      <c r="C21" s="21" t="s">
        <v>19</v>
      </c>
      <c r="D21" s="22">
        <v>11</v>
      </c>
      <c r="E21" s="23">
        <f>E22+E25+E27</f>
        <v>6090800</v>
      </c>
      <c r="F21" s="23">
        <f>F22+F25+F27</f>
        <v>6114600</v>
      </c>
      <c r="G21" s="23">
        <f>G22+G25+G27</f>
        <v>6138017</v>
      </c>
    </row>
    <row r="22" spans="1:7" x14ac:dyDescent="0.25">
      <c r="A22" s="24" t="s">
        <v>21</v>
      </c>
      <c r="B22" s="25" t="s">
        <v>22</v>
      </c>
      <c r="C22" s="26" t="s">
        <v>19</v>
      </c>
      <c r="D22" s="27">
        <v>11</v>
      </c>
      <c r="E22" s="28">
        <f>SUM(E23:E24)</f>
        <v>4200000</v>
      </c>
      <c r="F22" s="28">
        <f>SUM(F23:F24)</f>
        <v>4220000</v>
      </c>
      <c r="G22" s="28">
        <f>SUM(G23:G24)</f>
        <v>4240100</v>
      </c>
    </row>
    <row r="23" spans="1:7" x14ac:dyDescent="0.25">
      <c r="A23" s="29" t="s">
        <v>23</v>
      </c>
      <c r="B23" s="30" t="s">
        <v>24</v>
      </c>
      <c r="C23" s="26" t="s">
        <v>19</v>
      </c>
      <c r="D23" s="27" t="s">
        <v>7</v>
      </c>
      <c r="E23" s="31">
        <v>4000000</v>
      </c>
      <c r="F23" s="31">
        <v>4020000</v>
      </c>
      <c r="G23" s="31">
        <v>4040100</v>
      </c>
    </row>
    <row r="24" spans="1:7" x14ac:dyDescent="0.25">
      <c r="A24" s="29" t="s">
        <v>25</v>
      </c>
      <c r="B24" s="30" t="s">
        <v>26</v>
      </c>
      <c r="C24" s="26" t="s">
        <v>19</v>
      </c>
      <c r="D24" s="27" t="s">
        <v>7</v>
      </c>
      <c r="E24" s="31">
        <v>200000</v>
      </c>
      <c r="F24" s="31">
        <v>200000</v>
      </c>
      <c r="G24" s="31">
        <v>200000</v>
      </c>
    </row>
    <row r="25" spans="1:7" x14ac:dyDescent="0.25">
      <c r="A25" s="24" t="s">
        <v>27</v>
      </c>
      <c r="B25" s="25" t="s">
        <v>28</v>
      </c>
      <c r="C25" s="32" t="s">
        <v>19</v>
      </c>
      <c r="D25" s="33" t="s">
        <v>7</v>
      </c>
      <c r="E25" s="28">
        <f t="shared" ref="E25:G25" si="8">E26</f>
        <v>1115800</v>
      </c>
      <c r="F25" s="28">
        <f t="shared" si="8"/>
        <v>1115800</v>
      </c>
      <c r="G25" s="28">
        <f t="shared" si="8"/>
        <v>1115800</v>
      </c>
    </row>
    <row r="26" spans="1:7" x14ac:dyDescent="0.25">
      <c r="A26" s="29" t="s">
        <v>29</v>
      </c>
      <c r="B26" s="30" t="s">
        <v>28</v>
      </c>
      <c r="C26" s="26" t="s">
        <v>19</v>
      </c>
      <c r="D26" s="27" t="s">
        <v>7</v>
      </c>
      <c r="E26" s="31">
        <v>1115800</v>
      </c>
      <c r="F26" s="31">
        <v>1115800</v>
      </c>
      <c r="G26" s="31">
        <v>1115800</v>
      </c>
    </row>
    <row r="27" spans="1:7" x14ac:dyDescent="0.25">
      <c r="A27" s="24" t="s">
        <v>30</v>
      </c>
      <c r="B27" s="25" t="s">
        <v>31</v>
      </c>
      <c r="C27" s="32" t="s">
        <v>19</v>
      </c>
      <c r="D27" s="33" t="s">
        <v>7</v>
      </c>
      <c r="E27" s="28">
        <f t="shared" ref="E27:G27" si="9">E28</f>
        <v>775000</v>
      </c>
      <c r="F27" s="28">
        <f t="shared" si="9"/>
        <v>778800</v>
      </c>
      <c r="G27" s="28">
        <f t="shared" si="9"/>
        <v>782117</v>
      </c>
    </row>
    <row r="28" spans="1:7" x14ac:dyDescent="0.25">
      <c r="A28" s="29" t="s">
        <v>32</v>
      </c>
      <c r="B28" s="30" t="s">
        <v>33</v>
      </c>
      <c r="C28" s="26" t="s">
        <v>19</v>
      </c>
      <c r="D28" s="27" t="s">
        <v>7</v>
      </c>
      <c r="E28" s="31">
        <v>775000</v>
      </c>
      <c r="F28" s="31">
        <v>778800</v>
      </c>
      <c r="G28" s="31">
        <v>782117</v>
      </c>
    </row>
    <row r="29" spans="1:7" x14ac:dyDescent="0.25">
      <c r="A29" s="19" t="s">
        <v>34</v>
      </c>
      <c r="B29" s="20" t="s">
        <v>35</v>
      </c>
      <c r="C29" s="21" t="s">
        <v>19</v>
      </c>
      <c r="D29" s="22">
        <v>11</v>
      </c>
      <c r="E29" s="23">
        <f>E30+E35+E40+E50</f>
        <v>5502000</v>
      </c>
      <c r="F29" s="23">
        <f>F30+F35+F40+F50</f>
        <v>5637000</v>
      </c>
      <c r="G29" s="23">
        <f>G30+G35+G40+G50</f>
        <v>5637000</v>
      </c>
    </row>
    <row r="30" spans="1:7" x14ac:dyDescent="0.25">
      <c r="A30" s="24" t="s">
        <v>36</v>
      </c>
      <c r="B30" s="25" t="s">
        <v>37</v>
      </c>
      <c r="C30" s="32" t="s">
        <v>19</v>
      </c>
      <c r="D30" s="33">
        <v>11</v>
      </c>
      <c r="E30" s="28">
        <f>SUM(E31:E34)</f>
        <v>723000</v>
      </c>
      <c r="F30" s="28">
        <f>SUM(F31:F34)</f>
        <v>723000</v>
      </c>
      <c r="G30" s="28">
        <f>G31+G32+G33+G34</f>
        <v>723000</v>
      </c>
    </row>
    <row r="31" spans="1:7" x14ac:dyDescent="0.25">
      <c r="A31" s="29" t="s">
        <v>38</v>
      </c>
      <c r="B31" s="30" t="s">
        <v>39</v>
      </c>
      <c r="C31" s="26" t="s">
        <v>19</v>
      </c>
      <c r="D31" s="27" t="s">
        <v>7</v>
      </c>
      <c r="E31" s="31">
        <v>120000</v>
      </c>
      <c r="F31" s="31">
        <v>120000</v>
      </c>
      <c r="G31" s="31">
        <v>120000</v>
      </c>
    </row>
    <row r="32" spans="1:7" x14ac:dyDescent="0.25">
      <c r="A32" s="29" t="s">
        <v>40</v>
      </c>
      <c r="B32" s="30" t="s">
        <v>41</v>
      </c>
      <c r="C32" s="26" t="s">
        <v>19</v>
      </c>
      <c r="D32" s="27" t="s">
        <v>7</v>
      </c>
      <c r="E32" s="31">
        <v>500000</v>
      </c>
      <c r="F32" s="31">
        <v>500000</v>
      </c>
      <c r="G32" s="31">
        <v>500000</v>
      </c>
    </row>
    <row r="33" spans="1:7" x14ac:dyDescent="0.25">
      <c r="A33" s="29" t="s">
        <v>42</v>
      </c>
      <c r="B33" s="30" t="s">
        <v>43</v>
      </c>
      <c r="C33" s="26" t="s">
        <v>19</v>
      </c>
      <c r="D33" s="27" t="s">
        <v>7</v>
      </c>
      <c r="E33" s="31">
        <v>100000</v>
      </c>
      <c r="F33" s="31">
        <v>100000</v>
      </c>
      <c r="G33" s="31">
        <v>100000</v>
      </c>
    </row>
    <row r="34" spans="1:7" x14ac:dyDescent="0.25">
      <c r="A34" s="29">
        <v>3214</v>
      </c>
      <c r="B34" s="30" t="s">
        <v>44</v>
      </c>
      <c r="C34" s="26" t="s">
        <v>19</v>
      </c>
      <c r="D34" s="27" t="s">
        <v>7</v>
      </c>
      <c r="E34" s="31">
        <v>3000</v>
      </c>
      <c r="F34" s="31">
        <v>3000</v>
      </c>
      <c r="G34" s="31">
        <v>3000</v>
      </c>
    </row>
    <row r="35" spans="1:7" x14ac:dyDescent="0.25">
      <c r="A35" s="24" t="s">
        <v>45</v>
      </c>
      <c r="B35" s="25" t="s">
        <v>46</v>
      </c>
      <c r="C35" s="32" t="s">
        <v>19</v>
      </c>
      <c r="D35" s="33" t="s">
        <v>7</v>
      </c>
      <c r="E35" s="28">
        <f>SUM(E36:E39)</f>
        <v>337000</v>
      </c>
      <c r="F35" s="28">
        <f>SUM(F36:F39)</f>
        <v>337000</v>
      </c>
      <c r="G35" s="28">
        <f t="shared" ref="G35" si="10">SUM(G36:G39)</f>
        <v>337000</v>
      </c>
    </row>
    <row r="36" spans="1:7" x14ac:dyDescent="0.25">
      <c r="A36" s="29" t="s">
        <v>47</v>
      </c>
      <c r="B36" s="30" t="s">
        <v>48</v>
      </c>
      <c r="C36" s="26" t="s">
        <v>19</v>
      </c>
      <c r="D36" s="27" t="s">
        <v>7</v>
      </c>
      <c r="E36" s="31">
        <v>200000</v>
      </c>
      <c r="F36" s="31">
        <v>200000</v>
      </c>
      <c r="G36" s="31">
        <v>200000</v>
      </c>
    </row>
    <row r="37" spans="1:7" x14ac:dyDescent="0.25">
      <c r="A37" s="29" t="s">
        <v>49</v>
      </c>
      <c r="B37" s="34" t="s">
        <v>50</v>
      </c>
      <c r="C37" s="26" t="s">
        <v>19</v>
      </c>
      <c r="D37" s="27" t="s">
        <v>7</v>
      </c>
      <c r="E37" s="31">
        <v>50000</v>
      </c>
      <c r="F37" s="31">
        <v>50000</v>
      </c>
      <c r="G37" s="31">
        <v>50000</v>
      </c>
    </row>
    <row r="38" spans="1:7" x14ac:dyDescent="0.25">
      <c r="A38" s="29" t="s">
        <v>51</v>
      </c>
      <c r="B38" s="30" t="s">
        <v>52</v>
      </c>
      <c r="C38" s="26" t="s">
        <v>19</v>
      </c>
      <c r="D38" s="27" t="s">
        <v>7</v>
      </c>
      <c r="E38" s="31">
        <v>80000</v>
      </c>
      <c r="F38" s="31">
        <v>80000</v>
      </c>
      <c r="G38" s="31">
        <v>80000</v>
      </c>
    </row>
    <row r="39" spans="1:7" x14ac:dyDescent="0.25">
      <c r="A39" s="29" t="s">
        <v>53</v>
      </c>
      <c r="B39" s="30" t="s">
        <v>54</v>
      </c>
      <c r="C39" s="26" t="s">
        <v>19</v>
      </c>
      <c r="D39" s="27" t="s">
        <v>7</v>
      </c>
      <c r="E39" s="31">
        <v>7000</v>
      </c>
      <c r="F39" s="31">
        <v>7000</v>
      </c>
      <c r="G39" s="31">
        <v>7000</v>
      </c>
    </row>
    <row r="40" spans="1:7" x14ac:dyDescent="0.25">
      <c r="A40" s="24" t="s">
        <v>55</v>
      </c>
      <c r="B40" s="25" t="s">
        <v>56</v>
      </c>
      <c r="C40" s="32" t="s">
        <v>19</v>
      </c>
      <c r="D40" s="33">
        <v>11</v>
      </c>
      <c r="E40" s="28">
        <f>SUM(E41:E49)</f>
        <v>3895000</v>
      </c>
      <c r="F40" s="28">
        <f>SUM(F41:F49)</f>
        <v>3895000</v>
      </c>
      <c r="G40" s="28">
        <f>SUM(G41:G49)</f>
        <v>3895000</v>
      </c>
    </row>
    <row r="41" spans="1:7" x14ac:dyDescent="0.25">
      <c r="A41" s="29" t="s">
        <v>57</v>
      </c>
      <c r="B41" s="30" t="s">
        <v>58</v>
      </c>
      <c r="C41" s="26" t="s">
        <v>19</v>
      </c>
      <c r="D41" s="27" t="s">
        <v>7</v>
      </c>
      <c r="E41" s="31">
        <v>60000</v>
      </c>
      <c r="F41" s="31">
        <v>60000</v>
      </c>
      <c r="G41" s="31">
        <v>60000</v>
      </c>
    </row>
    <row r="42" spans="1:7" x14ac:dyDescent="0.25">
      <c r="A42" s="29" t="s">
        <v>59</v>
      </c>
      <c r="B42" s="30" t="s">
        <v>60</v>
      </c>
      <c r="C42" s="26" t="s">
        <v>19</v>
      </c>
      <c r="D42" s="27" t="s">
        <v>7</v>
      </c>
      <c r="E42" s="31">
        <v>200000</v>
      </c>
      <c r="F42" s="31">
        <v>200000</v>
      </c>
      <c r="G42" s="31">
        <v>200000</v>
      </c>
    </row>
    <row r="43" spans="1:7" x14ac:dyDescent="0.25">
      <c r="A43" s="29" t="s">
        <v>61</v>
      </c>
      <c r="B43" s="30" t="s">
        <v>62</v>
      </c>
      <c r="C43" s="26" t="s">
        <v>19</v>
      </c>
      <c r="D43" s="27" t="s">
        <v>7</v>
      </c>
      <c r="E43" s="31">
        <v>600000</v>
      </c>
      <c r="F43" s="31">
        <v>600000</v>
      </c>
      <c r="G43" s="31">
        <v>600000</v>
      </c>
    </row>
    <row r="44" spans="1:7" x14ac:dyDescent="0.25">
      <c r="A44" s="29" t="s">
        <v>63</v>
      </c>
      <c r="B44" s="30" t="s">
        <v>64</v>
      </c>
      <c r="C44" s="26" t="s">
        <v>19</v>
      </c>
      <c r="D44" s="27" t="s">
        <v>7</v>
      </c>
      <c r="E44" s="31">
        <v>100000</v>
      </c>
      <c r="F44" s="31">
        <v>100000</v>
      </c>
      <c r="G44" s="31">
        <v>100000</v>
      </c>
    </row>
    <row r="45" spans="1:7" x14ac:dyDescent="0.25">
      <c r="A45" s="29" t="s">
        <v>65</v>
      </c>
      <c r="B45" s="30" t="s">
        <v>66</v>
      </c>
      <c r="C45" s="26" t="s">
        <v>19</v>
      </c>
      <c r="D45" s="27" t="s">
        <v>7</v>
      </c>
      <c r="E45" s="31">
        <v>1155000</v>
      </c>
      <c r="F45" s="31">
        <v>1155000</v>
      </c>
      <c r="G45" s="31">
        <v>1155000</v>
      </c>
    </row>
    <row r="46" spans="1:7" x14ac:dyDescent="0.25">
      <c r="A46" s="29" t="s">
        <v>67</v>
      </c>
      <c r="B46" s="30" t="s">
        <v>68</v>
      </c>
      <c r="C46" s="26" t="s">
        <v>19</v>
      </c>
      <c r="D46" s="27" t="s">
        <v>7</v>
      </c>
      <c r="E46" s="31">
        <v>90000</v>
      </c>
      <c r="F46" s="31">
        <v>90000</v>
      </c>
      <c r="G46" s="31">
        <v>90000</v>
      </c>
    </row>
    <row r="47" spans="1:7" x14ac:dyDescent="0.25">
      <c r="A47" s="29" t="s">
        <v>69</v>
      </c>
      <c r="B47" s="30" t="s">
        <v>70</v>
      </c>
      <c r="C47" s="26" t="s">
        <v>19</v>
      </c>
      <c r="D47" s="27" t="s">
        <v>7</v>
      </c>
      <c r="E47" s="31">
        <v>290000</v>
      </c>
      <c r="F47" s="31">
        <v>290000</v>
      </c>
      <c r="G47" s="31">
        <v>290000</v>
      </c>
    </row>
    <row r="48" spans="1:7" x14ac:dyDescent="0.25">
      <c r="A48" s="29" t="s">
        <v>71</v>
      </c>
      <c r="B48" s="30" t="s">
        <v>72</v>
      </c>
      <c r="C48" s="26" t="s">
        <v>19</v>
      </c>
      <c r="D48" s="27" t="s">
        <v>7</v>
      </c>
      <c r="E48" s="31">
        <v>800000</v>
      </c>
      <c r="F48" s="31">
        <v>800000</v>
      </c>
      <c r="G48" s="31">
        <v>800000</v>
      </c>
    </row>
    <row r="49" spans="1:7" x14ac:dyDescent="0.25">
      <c r="A49" s="29" t="s">
        <v>73</v>
      </c>
      <c r="B49" s="30" t="s">
        <v>74</v>
      </c>
      <c r="C49" s="26" t="s">
        <v>19</v>
      </c>
      <c r="D49" s="27" t="s">
        <v>7</v>
      </c>
      <c r="E49" s="31">
        <v>600000</v>
      </c>
      <c r="F49" s="31">
        <v>600000</v>
      </c>
      <c r="G49" s="31">
        <v>600000</v>
      </c>
    </row>
    <row r="50" spans="1:7" x14ac:dyDescent="0.25">
      <c r="A50" s="24" t="s">
        <v>75</v>
      </c>
      <c r="B50" s="25" t="s">
        <v>76</v>
      </c>
      <c r="C50" s="32" t="s">
        <v>19</v>
      </c>
      <c r="D50" s="35">
        <v>11</v>
      </c>
      <c r="E50" s="28">
        <f>SUM(E51:E57)</f>
        <v>547000</v>
      </c>
      <c r="F50" s="28">
        <f t="shared" ref="F50:G50" si="11">SUM(F51:F57)</f>
        <v>682000</v>
      </c>
      <c r="G50" s="28">
        <f t="shared" si="11"/>
        <v>682000</v>
      </c>
    </row>
    <row r="51" spans="1:7" x14ac:dyDescent="0.25">
      <c r="A51" s="29" t="s">
        <v>77</v>
      </c>
      <c r="B51" s="30" t="s">
        <v>78</v>
      </c>
      <c r="C51" s="26" t="s">
        <v>19</v>
      </c>
      <c r="D51" s="27" t="s">
        <v>7</v>
      </c>
      <c r="E51" s="31">
        <v>45000</v>
      </c>
      <c r="F51" s="31">
        <v>45000</v>
      </c>
      <c r="G51" s="31">
        <v>45000</v>
      </c>
    </row>
    <row r="52" spans="1:7" x14ac:dyDescent="0.25">
      <c r="A52" s="29" t="s">
        <v>79</v>
      </c>
      <c r="B52" s="30" t="s">
        <v>80</v>
      </c>
      <c r="C52" s="26" t="s">
        <v>19</v>
      </c>
      <c r="D52" s="27" t="s">
        <v>7</v>
      </c>
      <c r="E52" s="31">
        <v>50000</v>
      </c>
      <c r="F52" s="31">
        <v>50000</v>
      </c>
      <c r="G52" s="31">
        <v>50000</v>
      </c>
    </row>
    <row r="53" spans="1:7" x14ac:dyDescent="0.25">
      <c r="A53" s="29" t="s">
        <v>81</v>
      </c>
      <c r="B53" s="30" t="s">
        <v>82</v>
      </c>
      <c r="C53" s="26" t="s">
        <v>19</v>
      </c>
      <c r="D53" s="27" t="s">
        <v>7</v>
      </c>
      <c r="E53" s="31">
        <v>75000</v>
      </c>
      <c r="F53" s="31">
        <v>75000</v>
      </c>
      <c r="G53" s="31">
        <v>75000</v>
      </c>
    </row>
    <row r="54" spans="1:7" x14ac:dyDescent="0.25">
      <c r="A54" s="29" t="s">
        <v>83</v>
      </c>
      <c r="B54" s="30" t="s">
        <v>84</v>
      </c>
      <c r="C54" s="26" t="s">
        <v>19</v>
      </c>
      <c r="D54" s="27" t="s">
        <v>7</v>
      </c>
      <c r="E54" s="31">
        <v>82000</v>
      </c>
      <c r="F54" s="31">
        <v>82000</v>
      </c>
      <c r="G54" s="31">
        <v>82000</v>
      </c>
    </row>
    <row r="55" spans="1:7" x14ac:dyDescent="0.25">
      <c r="A55" s="29" t="s">
        <v>85</v>
      </c>
      <c r="B55" s="30" t="s">
        <v>86</v>
      </c>
      <c r="C55" s="26" t="s">
        <v>19</v>
      </c>
      <c r="D55" s="27" t="s">
        <v>7</v>
      </c>
      <c r="E55" s="31">
        <v>180000</v>
      </c>
      <c r="F55" s="31">
        <v>180000</v>
      </c>
      <c r="G55" s="31">
        <v>180000</v>
      </c>
    </row>
    <row r="56" spans="1:7" x14ac:dyDescent="0.25">
      <c r="A56" s="29">
        <v>3296</v>
      </c>
      <c r="B56" s="30" t="s">
        <v>87</v>
      </c>
      <c r="C56" s="26" t="s">
        <v>19</v>
      </c>
      <c r="D56" s="27" t="s">
        <v>7</v>
      </c>
      <c r="E56" s="31">
        <v>15000</v>
      </c>
      <c r="F56" s="31">
        <v>150000</v>
      </c>
      <c r="G56" s="31">
        <v>150000</v>
      </c>
    </row>
    <row r="57" spans="1:7" x14ac:dyDescent="0.25">
      <c r="A57" s="29" t="s">
        <v>88</v>
      </c>
      <c r="B57" s="30" t="s">
        <v>76</v>
      </c>
      <c r="C57" s="26" t="s">
        <v>19</v>
      </c>
      <c r="D57" s="27" t="s">
        <v>7</v>
      </c>
      <c r="E57" s="31">
        <v>100000</v>
      </c>
      <c r="F57" s="31">
        <v>100000</v>
      </c>
      <c r="G57" s="31">
        <v>100000</v>
      </c>
    </row>
    <row r="58" spans="1:7" x14ac:dyDescent="0.25">
      <c r="A58" s="19" t="s">
        <v>89</v>
      </c>
      <c r="B58" s="20" t="s">
        <v>90</v>
      </c>
      <c r="C58" s="21" t="s">
        <v>19</v>
      </c>
      <c r="D58" s="22">
        <v>11</v>
      </c>
      <c r="E58" s="23">
        <f>E59</f>
        <v>11000</v>
      </c>
      <c r="F58" s="23">
        <f t="shared" ref="F58:G58" si="12">F59</f>
        <v>11000</v>
      </c>
      <c r="G58" s="23">
        <f t="shared" si="12"/>
        <v>11000</v>
      </c>
    </row>
    <row r="59" spans="1:7" x14ac:dyDescent="0.25">
      <c r="A59" s="24" t="s">
        <v>91</v>
      </c>
      <c r="B59" s="25" t="s">
        <v>92</v>
      </c>
      <c r="C59" s="26" t="s">
        <v>19</v>
      </c>
      <c r="D59" s="27">
        <v>11</v>
      </c>
      <c r="E59" s="28">
        <f t="shared" ref="E59:G59" si="13">SUM(E60:E61)</f>
        <v>11000</v>
      </c>
      <c r="F59" s="28">
        <f t="shared" si="13"/>
        <v>11000</v>
      </c>
      <c r="G59" s="28">
        <f t="shared" si="13"/>
        <v>11000</v>
      </c>
    </row>
    <row r="60" spans="1:7" x14ac:dyDescent="0.25">
      <c r="A60" s="29" t="s">
        <v>93</v>
      </c>
      <c r="B60" s="30" t="s">
        <v>94</v>
      </c>
      <c r="C60" s="26" t="s">
        <v>19</v>
      </c>
      <c r="D60" s="27" t="s">
        <v>7</v>
      </c>
      <c r="E60" s="31">
        <v>10000</v>
      </c>
      <c r="F60" s="31">
        <v>10000</v>
      </c>
      <c r="G60" s="31">
        <v>10000</v>
      </c>
    </row>
    <row r="61" spans="1:7" x14ac:dyDescent="0.25">
      <c r="A61" s="29">
        <v>3433</v>
      </c>
      <c r="B61" s="30" t="s">
        <v>95</v>
      </c>
      <c r="C61" s="26" t="s">
        <v>19</v>
      </c>
      <c r="D61" s="27" t="s">
        <v>7</v>
      </c>
      <c r="E61" s="31">
        <v>1000</v>
      </c>
      <c r="F61" s="31">
        <v>1000</v>
      </c>
      <c r="G61" s="31">
        <v>1000</v>
      </c>
    </row>
    <row r="62" spans="1:7" x14ac:dyDescent="0.25">
      <c r="A62" s="15" t="s">
        <v>96</v>
      </c>
      <c r="B62" s="16" t="s">
        <v>97</v>
      </c>
      <c r="C62" s="17" t="s">
        <v>19</v>
      </c>
      <c r="D62" s="17">
        <v>11</v>
      </c>
      <c r="E62" s="18">
        <f>E63</f>
        <v>50000000</v>
      </c>
      <c r="F62" s="18">
        <f>F63</f>
        <v>50000000</v>
      </c>
      <c r="G62" s="18">
        <f>G63</f>
        <v>60000000</v>
      </c>
    </row>
    <row r="63" spans="1:7" x14ac:dyDescent="0.25">
      <c r="A63" s="19" t="s">
        <v>98</v>
      </c>
      <c r="B63" s="20" t="s">
        <v>99</v>
      </c>
      <c r="C63" s="21" t="s">
        <v>19</v>
      </c>
      <c r="D63" s="22">
        <v>11</v>
      </c>
      <c r="E63" s="23">
        <f t="shared" ref="E63:G64" si="14">E64</f>
        <v>50000000</v>
      </c>
      <c r="F63" s="23">
        <f t="shared" si="14"/>
        <v>50000000</v>
      </c>
      <c r="G63" s="23">
        <f t="shared" si="14"/>
        <v>60000000</v>
      </c>
    </row>
    <row r="64" spans="1:7" x14ac:dyDescent="0.25">
      <c r="A64" s="24" t="s">
        <v>100</v>
      </c>
      <c r="B64" s="25" t="s">
        <v>101</v>
      </c>
      <c r="C64" s="32" t="s">
        <v>19</v>
      </c>
      <c r="D64" s="27" t="s">
        <v>7</v>
      </c>
      <c r="E64" s="36">
        <f t="shared" si="14"/>
        <v>50000000</v>
      </c>
      <c r="F64" s="36">
        <f t="shared" si="14"/>
        <v>50000000</v>
      </c>
      <c r="G64" s="36">
        <f t="shared" si="14"/>
        <v>60000000</v>
      </c>
    </row>
    <row r="65" spans="1:7" x14ac:dyDescent="0.25">
      <c r="A65" s="37">
        <v>3865</v>
      </c>
      <c r="B65" s="38" t="s">
        <v>102</v>
      </c>
      <c r="C65" s="26" t="s">
        <v>19</v>
      </c>
      <c r="D65" s="27" t="s">
        <v>7</v>
      </c>
      <c r="E65" s="39">
        <v>50000000</v>
      </c>
      <c r="F65" s="39">
        <v>50000000</v>
      </c>
      <c r="G65" s="39">
        <v>60000000</v>
      </c>
    </row>
    <row r="66" spans="1:7" x14ac:dyDescent="0.25">
      <c r="A66" s="15" t="s">
        <v>103</v>
      </c>
      <c r="B66" s="16" t="s">
        <v>104</v>
      </c>
      <c r="C66" s="17" t="s">
        <v>19</v>
      </c>
      <c r="D66" s="18"/>
      <c r="E66" s="18">
        <f>E67+E68+E83+E84+E125+E126+E131+E132</f>
        <v>55185080</v>
      </c>
      <c r="F66" s="18">
        <f>F67+F68+F83+F84+F125+F126+F131+F132</f>
        <v>58148199</v>
      </c>
      <c r="G66" s="18">
        <f>G67+G68+G83+G84+G125+G126+G131+G132</f>
        <v>59312939</v>
      </c>
    </row>
    <row r="67" spans="1:7" x14ac:dyDescent="0.25">
      <c r="A67" s="19" t="s">
        <v>11</v>
      </c>
      <c r="B67" s="20" t="s">
        <v>20</v>
      </c>
      <c r="C67" s="21" t="s">
        <v>19</v>
      </c>
      <c r="D67" s="22">
        <v>12</v>
      </c>
      <c r="E67" s="23">
        <f>E69+E75+E79</f>
        <v>6843665</v>
      </c>
      <c r="F67" s="23">
        <f t="shared" ref="F67:G68" si="15">F69+F75+F79</f>
        <v>7382633</v>
      </c>
      <c r="G67" s="23">
        <f t="shared" si="15"/>
        <v>7684314</v>
      </c>
    </row>
    <row r="68" spans="1:7" x14ac:dyDescent="0.25">
      <c r="A68" s="19" t="s">
        <v>11</v>
      </c>
      <c r="B68" s="20" t="s">
        <v>20</v>
      </c>
      <c r="C68" s="21" t="s">
        <v>19</v>
      </c>
      <c r="D68" s="22">
        <v>563</v>
      </c>
      <c r="E68" s="23">
        <f>E70+E76+E80</f>
        <v>39353493</v>
      </c>
      <c r="F68" s="23">
        <f t="shared" si="15"/>
        <v>42407643</v>
      </c>
      <c r="G68" s="23">
        <f t="shared" si="15"/>
        <v>44117173</v>
      </c>
    </row>
    <row r="69" spans="1:7" x14ac:dyDescent="0.25">
      <c r="A69" s="24" t="s">
        <v>21</v>
      </c>
      <c r="B69" s="25" t="s">
        <v>22</v>
      </c>
      <c r="C69" s="32" t="s">
        <v>19</v>
      </c>
      <c r="D69" s="32">
        <v>12</v>
      </c>
      <c r="E69" s="28">
        <f>E71+E73</f>
        <v>4771440</v>
      </c>
      <c r="F69" s="28">
        <f t="shared" ref="F69:G70" si="16">F71+F73</f>
        <v>5246640</v>
      </c>
      <c r="G69" s="28">
        <f t="shared" si="16"/>
        <v>5508972</v>
      </c>
    </row>
    <row r="70" spans="1:7" x14ac:dyDescent="0.25">
      <c r="A70" s="24" t="s">
        <v>21</v>
      </c>
      <c r="B70" s="25" t="s">
        <v>22</v>
      </c>
      <c r="C70" s="32" t="s">
        <v>19</v>
      </c>
      <c r="D70" s="32">
        <v>563</v>
      </c>
      <c r="E70" s="28">
        <f>E72+E74</f>
        <v>27038163</v>
      </c>
      <c r="F70" s="28">
        <f t="shared" si="16"/>
        <v>29730963</v>
      </c>
      <c r="G70" s="28">
        <f t="shared" si="16"/>
        <v>31217511</v>
      </c>
    </row>
    <row r="71" spans="1:7" x14ac:dyDescent="0.25">
      <c r="A71" s="29" t="s">
        <v>23</v>
      </c>
      <c r="B71" s="30" t="s">
        <v>24</v>
      </c>
      <c r="C71" s="26" t="s">
        <v>19</v>
      </c>
      <c r="D71" s="26" t="s">
        <v>8</v>
      </c>
      <c r="E71" s="40">
        <v>4337673</v>
      </c>
      <c r="F71" s="40">
        <v>4769673</v>
      </c>
      <c r="G71" s="40">
        <v>5008157</v>
      </c>
    </row>
    <row r="72" spans="1:7" x14ac:dyDescent="0.25">
      <c r="A72" s="29" t="s">
        <v>23</v>
      </c>
      <c r="B72" s="30" t="s">
        <v>24</v>
      </c>
      <c r="C72" s="26" t="s">
        <v>19</v>
      </c>
      <c r="D72" s="26" t="s">
        <v>15</v>
      </c>
      <c r="E72" s="40">
        <v>24580149</v>
      </c>
      <c r="F72" s="40">
        <v>27028149</v>
      </c>
      <c r="G72" s="40">
        <v>28379556</v>
      </c>
    </row>
    <row r="73" spans="1:7" x14ac:dyDescent="0.25">
      <c r="A73" s="41" t="s">
        <v>25</v>
      </c>
      <c r="B73" s="42" t="s">
        <v>26</v>
      </c>
      <c r="C73" s="26" t="s">
        <v>19</v>
      </c>
      <c r="D73" s="26" t="s">
        <v>8</v>
      </c>
      <c r="E73" s="40">
        <v>433767</v>
      </c>
      <c r="F73" s="40">
        <v>476967</v>
      </c>
      <c r="G73" s="40">
        <v>500815</v>
      </c>
    </row>
    <row r="74" spans="1:7" x14ac:dyDescent="0.25">
      <c r="A74" s="41" t="s">
        <v>25</v>
      </c>
      <c r="B74" s="42" t="s">
        <v>26</v>
      </c>
      <c r="C74" s="26" t="s">
        <v>19</v>
      </c>
      <c r="D74" s="26" t="s">
        <v>15</v>
      </c>
      <c r="E74" s="40">
        <v>2458014</v>
      </c>
      <c r="F74" s="40">
        <v>2702814</v>
      </c>
      <c r="G74" s="40">
        <v>2837955</v>
      </c>
    </row>
    <row r="75" spans="1:7" x14ac:dyDescent="0.25">
      <c r="A75" s="24" t="s">
        <v>27</v>
      </c>
      <c r="B75" s="25" t="s">
        <v>28</v>
      </c>
      <c r="C75" s="26" t="s">
        <v>19</v>
      </c>
      <c r="D75" s="32">
        <v>12</v>
      </c>
      <c r="E75" s="28">
        <f>E77</f>
        <v>1170068</v>
      </c>
      <c r="F75" s="28">
        <f t="shared" ref="F75:G76" si="17">F77</f>
        <v>1170068</v>
      </c>
      <c r="G75" s="28">
        <f t="shared" si="17"/>
        <v>1170068</v>
      </c>
    </row>
    <row r="76" spans="1:7" x14ac:dyDescent="0.25">
      <c r="A76" s="24" t="s">
        <v>27</v>
      </c>
      <c r="B76" s="25" t="s">
        <v>28</v>
      </c>
      <c r="C76" s="26" t="s">
        <v>19</v>
      </c>
      <c r="D76" s="32">
        <v>563</v>
      </c>
      <c r="E76" s="28">
        <f>E78</f>
        <v>7121990</v>
      </c>
      <c r="F76" s="28">
        <f t="shared" si="17"/>
        <v>7121990</v>
      </c>
      <c r="G76" s="28">
        <f t="shared" si="17"/>
        <v>7121990</v>
      </c>
    </row>
    <row r="77" spans="1:7" x14ac:dyDescent="0.25">
      <c r="A77" s="29" t="s">
        <v>29</v>
      </c>
      <c r="B77" s="30" t="s">
        <v>28</v>
      </c>
      <c r="C77" s="26" t="s">
        <v>19</v>
      </c>
      <c r="D77" s="26" t="s">
        <v>8</v>
      </c>
      <c r="E77" s="40">
        <v>1170068</v>
      </c>
      <c r="F77" s="40">
        <v>1170068</v>
      </c>
      <c r="G77" s="40">
        <v>1170068</v>
      </c>
    </row>
    <row r="78" spans="1:7" x14ac:dyDescent="0.25">
      <c r="A78" s="29" t="s">
        <v>29</v>
      </c>
      <c r="B78" s="30" t="s">
        <v>28</v>
      </c>
      <c r="C78" s="26" t="s">
        <v>19</v>
      </c>
      <c r="D78" s="26" t="s">
        <v>15</v>
      </c>
      <c r="E78" s="40">
        <v>7121990</v>
      </c>
      <c r="F78" s="40">
        <v>7121990</v>
      </c>
      <c r="G78" s="40">
        <v>7121990</v>
      </c>
    </row>
    <row r="79" spans="1:7" x14ac:dyDescent="0.25">
      <c r="A79" s="24" t="s">
        <v>30</v>
      </c>
      <c r="B79" s="25" t="s">
        <v>31</v>
      </c>
      <c r="C79" s="26" t="s">
        <v>19</v>
      </c>
      <c r="D79" s="32">
        <v>12</v>
      </c>
      <c r="E79" s="28">
        <f t="shared" ref="E79:G80" si="18">E81</f>
        <v>902157</v>
      </c>
      <c r="F79" s="28">
        <f t="shared" si="18"/>
        <v>965925</v>
      </c>
      <c r="G79" s="28">
        <f t="shared" si="18"/>
        <v>1005274</v>
      </c>
    </row>
    <row r="80" spans="1:7" x14ac:dyDescent="0.25">
      <c r="A80" s="24" t="s">
        <v>30</v>
      </c>
      <c r="B80" s="25" t="s">
        <v>31</v>
      </c>
      <c r="C80" s="26" t="s">
        <v>19</v>
      </c>
      <c r="D80" s="32">
        <v>563</v>
      </c>
      <c r="E80" s="28">
        <f t="shared" si="18"/>
        <v>5193340</v>
      </c>
      <c r="F80" s="28">
        <f t="shared" si="18"/>
        <v>5554690</v>
      </c>
      <c r="G80" s="28">
        <f t="shared" si="18"/>
        <v>5777672</v>
      </c>
    </row>
    <row r="81" spans="1:7" x14ac:dyDescent="0.25">
      <c r="A81" s="29" t="s">
        <v>32</v>
      </c>
      <c r="B81" s="30" t="s">
        <v>33</v>
      </c>
      <c r="C81" s="26" t="s">
        <v>19</v>
      </c>
      <c r="D81" s="26" t="s">
        <v>8</v>
      </c>
      <c r="E81" s="40">
        <v>902157</v>
      </c>
      <c r="F81" s="40">
        <v>965925</v>
      </c>
      <c r="G81" s="40">
        <v>1005274</v>
      </c>
    </row>
    <row r="82" spans="1:7" x14ac:dyDescent="0.25">
      <c r="A82" s="29" t="s">
        <v>32</v>
      </c>
      <c r="B82" s="30" t="s">
        <v>33</v>
      </c>
      <c r="C82" s="26" t="s">
        <v>19</v>
      </c>
      <c r="D82" s="26" t="s">
        <v>15</v>
      </c>
      <c r="E82" s="40">
        <v>5193340</v>
      </c>
      <c r="F82" s="40">
        <v>5554690</v>
      </c>
      <c r="G82" s="40">
        <v>5777672</v>
      </c>
    </row>
    <row r="83" spans="1:7" x14ac:dyDescent="0.25">
      <c r="A83" s="19" t="s">
        <v>34</v>
      </c>
      <c r="B83" s="20" t="s">
        <v>35</v>
      </c>
      <c r="C83" s="21" t="s">
        <v>19</v>
      </c>
      <c r="D83" s="22">
        <v>12</v>
      </c>
      <c r="E83" s="23">
        <f t="shared" ref="E83:G84" si="19">E85+E95+E105+E121</f>
        <v>1241210</v>
      </c>
      <c r="F83" s="23">
        <f t="shared" si="19"/>
        <v>1124740</v>
      </c>
      <c r="G83" s="23">
        <f t="shared" si="19"/>
        <v>1152093</v>
      </c>
    </row>
    <row r="84" spans="1:7" x14ac:dyDescent="0.25">
      <c r="A84" s="19" t="s">
        <v>34</v>
      </c>
      <c r="B84" s="20" t="s">
        <v>35</v>
      </c>
      <c r="C84" s="21" t="s">
        <v>19</v>
      </c>
      <c r="D84" s="22">
        <v>563</v>
      </c>
      <c r="E84" s="23">
        <f t="shared" si="19"/>
        <v>7029065</v>
      </c>
      <c r="F84" s="23">
        <f t="shared" si="19"/>
        <v>6369065</v>
      </c>
      <c r="G84" s="23">
        <f t="shared" si="19"/>
        <v>5724065</v>
      </c>
    </row>
    <row r="85" spans="1:7" x14ac:dyDescent="0.25">
      <c r="A85" s="24" t="s">
        <v>36</v>
      </c>
      <c r="B85" s="25" t="s">
        <v>37</v>
      </c>
      <c r="C85" s="26" t="s">
        <v>19</v>
      </c>
      <c r="D85" s="32">
        <v>12</v>
      </c>
      <c r="E85" s="28">
        <f>E87+E89+E91+E93</f>
        <v>507716</v>
      </c>
      <c r="F85" s="28">
        <f t="shared" ref="F85:G86" si="20">F87+F89+F91+F93</f>
        <v>507716</v>
      </c>
      <c r="G85" s="28">
        <f t="shared" si="20"/>
        <v>507716</v>
      </c>
    </row>
    <row r="86" spans="1:7" x14ac:dyDescent="0.25">
      <c r="A86" s="24" t="s">
        <v>36</v>
      </c>
      <c r="B86" s="25" t="s">
        <v>37</v>
      </c>
      <c r="C86" s="26" t="s">
        <v>19</v>
      </c>
      <c r="D86" s="32">
        <v>563</v>
      </c>
      <c r="E86" s="28">
        <f>E88+E90+E92+E94</f>
        <v>2877065</v>
      </c>
      <c r="F86" s="28">
        <f t="shared" si="20"/>
        <v>2877065</v>
      </c>
      <c r="G86" s="28">
        <f t="shared" si="20"/>
        <v>2877065</v>
      </c>
    </row>
    <row r="87" spans="1:7" x14ac:dyDescent="0.25">
      <c r="A87" s="29" t="s">
        <v>38</v>
      </c>
      <c r="B87" s="30" t="s">
        <v>39</v>
      </c>
      <c r="C87" s="26" t="s">
        <v>19</v>
      </c>
      <c r="D87" s="26" t="s">
        <v>8</v>
      </c>
      <c r="E87" s="40">
        <v>70588</v>
      </c>
      <c r="F87" s="40">
        <v>70588</v>
      </c>
      <c r="G87" s="40">
        <v>70588</v>
      </c>
    </row>
    <row r="88" spans="1:7" x14ac:dyDescent="0.25">
      <c r="A88" s="29" t="s">
        <v>38</v>
      </c>
      <c r="B88" s="30" t="s">
        <v>39</v>
      </c>
      <c r="C88" s="26" t="s">
        <v>19</v>
      </c>
      <c r="D88" s="26" t="s">
        <v>15</v>
      </c>
      <c r="E88" s="40">
        <v>400000</v>
      </c>
      <c r="F88" s="40">
        <v>400000</v>
      </c>
      <c r="G88" s="40">
        <v>400000</v>
      </c>
    </row>
    <row r="89" spans="1:7" x14ac:dyDescent="0.25">
      <c r="A89" s="29" t="s">
        <v>40</v>
      </c>
      <c r="B89" s="30" t="s">
        <v>41</v>
      </c>
      <c r="C89" s="26" t="s">
        <v>19</v>
      </c>
      <c r="D89" s="26" t="s">
        <v>8</v>
      </c>
      <c r="E89" s="40">
        <v>381540</v>
      </c>
      <c r="F89" s="40">
        <v>381540</v>
      </c>
      <c r="G89" s="40">
        <v>381540</v>
      </c>
    </row>
    <row r="90" spans="1:7" x14ac:dyDescent="0.25">
      <c r="A90" s="29" t="s">
        <v>40</v>
      </c>
      <c r="B90" s="30" t="s">
        <v>41</v>
      </c>
      <c r="C90" s="26" t="s">
        <v>19</v>
      </c>
      <c r="D90" s="26" t="s">
        <v>15</v>
      </c>
      <c r="E90" s="40">
        <v>2162065</v>
      </c>
      <c r="F90" s="40">
        <v>2162065</v>
      </c>
      <c r="G90" s="40">
        <v>2162065</v>
      </c>
    </row>
    <row r="91" spans="1:7" x14ac:dyDescent="0.25">
      <c r="A91" s="29" t="s">
        <v>42</v>
      </c>
      <c r="B91" s="30" t="s">
        <v>43</v>
      </c>
      <c r="C91" s="26" t="s">
        <v>19</v>
      </c>
      <c r="D91" s="26" t="s">
        <v>8</v>
      </c>
      <c r="E91" s="40">
        <v>52941</v>
      </c>
      <c r="F91" s="40">
        <v>52941</v>
      </c>
      <c r="G91" s="40">
        <v>52941</v>
      </c>
    </row>
    <row r="92" spans="1:7" x14ac:dyDescent="0.25">
      <c r="A92" s="29" t="s">
        <v>42</v>
      </c>
      <c r="B92" s="30" t="s">
        <v>43</v>
      </c>
      <c r="C92" s="26" t="s">
        <v>19</v>
      </c>
      <c r="D92" s="26" t="s">
        <v>15</v>
      </c>
      <c r="E92" s="40">
        <v>300000</v>
      </c>
      <c r="F92" s="40">
        <v>300000</v>
      </c>
      <c r="G92" s="40">
        <v>300000</v>
      </c>
    </row>
    <row r="93" spans="1:7" x14ac:dyDescent="0.25">
      <c r="A93" s="29">
        <v>3214</v>
      </c>
      <c r="B93" s="30" t="s">
        <v>105</v>
      </c>
      <c r="C93" s="26" t="s">
        <v>19</v>
      </c>
      <c r="D93" s="26" t="s">
        <v>8</v>
      </c>
      <c r="E93" s="40">
        <v>2647</v>
      </c>
      <c r="F93" s="40">
        <v>2647</v>
      </c>
      <c r="G93" s="40">
        <v>2647</v>
      </c>
    </row>
    <row r="94" spans="1:7" x14ac:dyDescent="0.25">
      <c r="A94" s="29">
        <v>3214</v>
      </c>
      <c r="B94" s="30" t="s">
        <v>105</v>
      </c>
      <c r="C94" s="26" t="s">
        <v>19</v>
      </c>
      <c r="D94" s="26" t="s">
        <v>15</v>
      </c>
      <c r="E94" s="40">
        <v>15000</v>
      </c>
      <c r="F94" s="40">
        <v>15000</v>
      </c>
      <c r="G94" s="40">
        <v>15000</v>
      </c>
    </row>
    <row r="95" spans="1:7" x14ac:dyDescent="0.25">
      <c r="A95" s="24" t="s">
        <v>45</v>
      </c>
      <c r="B95" s="25" t="s">
        <v>46</v>
      </c>
      <c r="C95" s="26" t="s">
        <v>19</v>
      </c>
      <c r="D95" s="32" t="s">
        <v>8</v>
      </c>
      <c r="E95" s="28">
        <f>E97+E99+E103+E101</f>
        <v>127024</v>
      </c>
      <c r="F95" s="28">
        <f t="shared" ref="F95:G96" si="21">F97+F99+F103+F101</f>
        <v>127024</v>
      </c>
      <c r="G95" s="28">
        <f t="shared" si="21"/>
        <v>127024</v>
      </c>
    </row>
    <row r="96" spans="1:7" x14ac:dyDescent="0.25">
      <c r="A96" s="24" t="s">
        <v>45</v>
      </c>
      <c r="B96" s="25" t="s">
        <v>46</v>
      </c>
      <c r="C96" s="26" t="s">
        <v>19</v>
      </c>
      <c r="D96" s="32" t="s">
        <v>15</v>
      </c>
      <c r="E96" s="28">
        <f>E98+E100+E104+E102</f>
        <v>717000</v>
      </c>
      <c r="F96" s="28">
        <f t="shared" si="21"/>
        <v>717000</v>
      </c>
      <c r="G96" s="28">
        <f t="shared" si="21"/>
        <v>717000</v>
      </c>
    </row>
    <row r="97" spans="1:7" x14ac:dyDescent="0.25">
      <c r="A97" s="29" t="s">
        <v>47</v>
      </c>
      <c r="B97" s="30" t="s">
        <v>48</v>
      </c>
      <c r="C97" s="26" t="s">
        <v>19</v>
      </c>
      <c r="D97" s="26" t="s">
        <v>8</v>
      </c>
      <c r="E97" s="40">
        <v>46200</v>
      </c>
      <c r="F97" s="40">
        <v>46200</v>
      </c>
      <c r="G97" s="40">
        <v>46200</v>
      </c>
    </row>
    <row r="98" spans="1:7" x14ac:dyDescent="0.25">
      <c r="A98" s="29" t="s">
        <v>47</v>
      </c>
      <c r="B98" s="30" t="s">
        <v>48</v>
      </c>
      <c r="C98" s="26" t="s">
        <v>19</v>
      </c>
      <c r="D98" s="26" t="s">
        <v>15</v>
      </c>
      <c r="E98" s="40">
        <v>262000</v>
      </c>
      <c r="F98" s="40">
        <v>262000</v>
      </c>
      <c r="G98" s="40">
        <v>262000</v>
      </c>
    </row>
    <row r="99" spans="1:7" x14ac:dyDescent="0.25">
      <c r="A99" s="29" t="s">
        <v>49</v>
      </c>
      <c r="B99" s="34" t="s">
        <v>50</v>
      </c>
      <c r="C99" s="26" t="s">
        <v>19</v>
      </c>
      <c r="D99" s="26" t="s">
        <v>8</v>
      </c>
      <c r="E99" s="40">
        <v>72000</v>
      </c>
      <c r="F99" s="40">
        <v>72000</v>
      </c>
      <c r="G99" s="40">
        <v>72000</v>
      </c>
    </row>
    <row r="100" spans="1:7" x14ac:dyDescent="0.25">
      <c r="A100" s="29" t="s">
        <v>49</v>
      </c>
      <c r="B100" s="34" t="s">
        <v>50</v>
      </c>
      <c r="C100" s="26" t="s">
        <v>19</v>
      </c>
      <c r="D100" s="26" t="s">
        <v>15</v>
      </c>
      <c r="E100" s="40">
        <v>405000</v>
      </c>
      <c r="F100" s="40">
        <v>405000</v>
      </c>
      <c r="G100" s="40">
        <v>405000</v>
      </c>
    </row>
    <row r="101" spans="1:7" x14ac:dyDescent="0.25">
      <c r="A101" s="29">
        <v>3224</v>
      </c>
      <c r="B101" s="34" t="s">
        <v>52</v>
      </c>
      <c r="C101" s="26" t="s">
        <v>19</v>
      </c>
      <c r="D101" s="26" t="s">
        <v>8</v>
      </c>
      <c r="E101" s="40">
        <v>7059</v>
      </c>
      <c r="F101" s="40">
        <v>7059</v>
      </c>
      <c r="G101" s="40">
        <v>7059</v>
      </c>
    </row>
    <row r="102" spans="1:7" x14ac:dyDescent="0.25">
      <c r="A102" s="29">
        <v>3224</v>
      </c>
      <c r="B102" s="34" t="s">
        <v>52</v>
      </c>
      <c r="C102" s="26" t="s">
        <v>19</v>
      </c>
      <c r="D102" s="26" t="s">
        <v>15</v>
      </c>
      <c r="E102" s="40">
        <v>40000</v>
      </c>
      <c r="F102" s="40">
        <v>40000</v>
      </c>
      <c r="G102" s="40">
        <v>40000</v>
      </c>
    </row>
    <row r="103" spans="1:7" x14ac:dyDescent="0.25">
      <c r="A103" s="29">
        <v>3227</v>
      </c>
      <c r="B103" s="30" t="s">
        <v>106</v>
      </c>
      <c r="C103" s="26" t="s">
        <v>19</v>
      </c>
      <c r="D103" s="26" t="s">
        <v>8</v>
      </c>
      <c r="E103" s="40">
        <v>1765</v>
      </c>
      <c r="F103" s="40">
        <v>1765</v>
      </c>
      <c r="G103" s="40">
        <v>1765</v>
      </c>
    </row>
    <row r="104" spans="1:7" x14ac:dyDescent="0.25">
      <c r="A104" s="29">
        <v>3227</v>
      </c>
      <c r="B104" s="30" t="s">
        <v>106</v>
      </c>
      <c r="C104" s="26" t="s">
        <v>19</v>
      </c>
      <c r="D104" s="26" t="s">
        <v>15</v>
      </c>
      <c r="E104" s="40">
        <v>10000</v>
      </c>
      <c r="F104" s="40">
        <v>10000</v>
      </c>
      <c r="G104" s="40">
        <v>10000</v>
      </c>
    </row>
    <row r="105" spans="1:7" x14ac:dyDescent="0.25">
      <c r="A105" s="24" t="s">
        <v>55</v>
      </c>
      <c r="B105" s="25" t="s">
        <v>56</v>
      </c>
      <c r="C105" s="32" t="s">
        <v>19</v>
      </c>
      <c r="D105" s="32" t="s">
        <v>8</v>
      </c>
      <c r="E105" s="28">
        <f t="shared" ref="E105:G106" si="22">E107+E109+E111+E113+E115+E117+E119</f>
        <v>602941</v>
      </c>
      <c r="F105" s="28">
        <f t="shared" si="22"/>
        <v>487353</v>
      </c>
      <c r="G105" s="28">
        <f t="shared" si="22"/>
        <v>514706</v>
      </c>
    </row>
    <row r="106" spans="1:7" x14ac:dyDescent="0.25">
      <c r="A106" s="24" t="s">
        <v>55</v>
      </c>
      <c r="B106" s="25" t="s">
        <v>56</v>
      </c>
      <c r="C106" s="32" t="s">
        <v>19</v>
      </c>
      <c r="D106" s="32" t="s">
        <v>15</v>
      </c>
      <c r="E106" s="28">
        <f t="shared" si="22"/>
        <v>3415000</v>
      </c>
      <c r="F106" s="28">
        <f t="shared" si="22"/>
        <v>2760000</v>
      </c>
      <c r="G106" s="28">
        <f t="shared" si="22"/>
        <v>2115000</v>
      </c>
    </row>
    <row r="107" spans="1:7" x14ac:dyDescent="0.25">
      <c r="A107" s="29" t="s">
        <v>57</v>
      </c>
      <c r="B107" s="30" t="s">
        <v>58</v>
      </c>
      <c r="C107" s="26" t="s">
        <v>19</v>
      </c>
      <c r="D107" s="26" t="s">
        <v>8</v>
      </c>
      <c r="E107" s="40">
        <v>82000</v>
      </c>
      <c r="F107" s="40">
        <v>82000</v>
      </c>
      <c r="G107" s="40">
        <v>82000</v>
      </c>
    </row>
    <row r="108" spans="1:7" x14ac:dyDescent="0.25">
      <c r="A108" s="29" t="s">
        <v>57</v>
      </c>
      <c r="B108" s="30" t="s">
        <v>58</v>
      </c>
      <c r="C108" s="26" t="s">
        <v>19</v>
      </c>
      <c r="D108" s="26" t="s">
        <v>15</v>
      </c>
      <c r="E108" s="40">
        <v>465000</v>
      </c>
      <c r="F108" s="40">
        <v>465000</v>
      </c>
      <c r="G108" s="40">
        <v>465000</v>
      </c>
    </row>
    <row r="109" spans="1:7" x14ac:dyDescent="0.25">
      <c r="A109" s="29" t="s">
        <v>59</v>
      </c>
      <c r="B109" s="30" t="s">
        <v>60</v>
      </c>
      <c r="C109" s="26" t="s">
        <v>19</v>
      </c>
      <c r="D109" s="26" t="s">
        <v>8</v>
      </c>
      <c r="E109" s="40">
        <v>60000</v>
      </c>
      <c r="F109" s="40">
        <v>60000</v>
      </c>
      <c r="G109" s="40">
        <v>60000</v>
      </c>
    </row>
    <row r="110" spans="1:7" x14ac:dyDescent="0.25">
      <c r="A110" s="29" t="s">
        <v>59</v>
      </c>
      <c r="B110" s="30" t="s">
        <v>60</v>
      </c>
      <c r="C110" s="26" t="s">
        <v>19</v>
      </c>
      <c r="D110" s="26" t="s">
        <v>15</v>
      </c>
      <c r="E110" s="40">
        <v>340000</v>
      </c>
      <c r="F110" s="40">
        <v>340000</v>
      </c>
      <c r="G110" s="40">
        <v>340000</v>
      </c>
    </row>
    <row r="111" spans="1:7" x14ac:dyDescent="0.25">
      <c r="A111" s="29" t="s">
        <v>61</v>
      </c>
      <c r="B111" s="30" t="s">
        <v>62</v>
      </c>
      <c r="C111" s="26" t="s">
        <v>19</v>
      </c>
      <c r="D111" s="26" t="s">
        <v>8</v>
      </c>
      <c r="E111" s="40">
        <v>52941</v>
      </c>
      <c r="F111" s="40">
        <v>0</v>
      </c>
      <c r="G111" s="40">
        <v>0</v>
      </c>
    </row>
    <row r="112" spans="1:7" x14ac:dyDescent="0.25">
      <c r="A112" s="29" t="s">
        <v>61</v>
      </c>
      <c r="B112" s="30" t="s">
        <v>62</v>
      </c>
      <c r="C112" s="26" t="s">
        <v>19</v>
      </c>
      <c r="D112" s="26" t="s">
        <v>15</v>
      </c>
      <c r="E112" s="40">
        <v>300000</v>
      </c>
      <c r="F112" s="40">
        <v>0</v>
      </c>
      <c r="G112" s="40">
        <v>0</v>
      </c>
    </row>
    <row r="113" spans="1:7" x14ac:dyDescent="0.25">
      <c r="A113" s="29" t="s">
        <v>63</v>
      </c>
      <c r="B113" s="30" t="s">
        <v>64</v>
      </c>
      <c r="C113" s="26" t="s">
        <v>19</v>
      </c>
      <c r="D113" s="26" t="s">
        <v>8</v>
      </c>
      <c r="E113" s="40">
        <v>93000</v>
      </c>
      <c r="F113" s="40">
        <v>93000</v>
      </c>
      <c r="G113" s="40">
        <v>93000</v>
      </c>
    </row>
    <row r="114" spans="1:7" x14ac:dyDescent="0.25">
      <c r="A114" s="29" t="s">
        <v>63</v>
      </c>
      <c r="B114" s="30" t="s">
        <v>64</v>
      </c>
      <c r="C114" s="26" t="s">
        <v>19</v>
      </c>
      <c r="D114" s="26" t="s">
        <v>15</v>
      </c>
      <c r="E114" s="40">
        <v>525000</v>
      </c>
      <c r="F114" s="40">
        <v>525000</v>
      </c>
      <c r="G114" s="40">
        <v>525000</v>
      </c>
    </row>
    <row r="115" spans="1:7" x14ac:dyDescent="0.25">
      <c r="A115" s="29" t="s">
        <v>65</v>
      </c>
      <c r="B115" s="30" t="s">
        <v>66</v>
      </c>
      <c r="C115" s="26" t="s">
        <v>19</v>
      </c>
      <c r="D115" s="26" t="s">
        <v>8</v>
      </c>
      <c r="E115" s="40">
        <v>176471</v>
      </c>
      <c r="F115" s="40">
        <v>176471</v>
      </c>
      <c r="G115" s="40">
        <v>176471</v>
      </c>
    </row>
    <row r="116" spans="1:7" x14ac:dyDescent="0.25">
      <c r="A116" s="29" t="s">
        <v>65</v>
      </c>
      <c r="B116" s="30" t="s">
        <v>66</v>
      </c>
      <c r="C116" s="26" t="s">
        <v>19</v>
      </c>
      <c r="D116" s="26" t="s">
        <v>15</v>
      </c>
      <c r="E116" s="40">
        <v>1000000</v>
      </c>
      <c r="F116" s="40">
        <v>1000000</v>
      </c>
      <c r="G116" s="40">
        <f>1000000-800000</f>
        <v>200000</v>
      </c>
    </row>
    <row r="117" spans="1:7" x14ac:dyDescent="0.25">
      <c r="A117" s="29" t="s">
        <v>69</v>
      </c>
      <c r="B117" s="30" t="s">
        <v>70</v>
      </c>
      <c r="C117" s="26" t="s">
        <v>19</v>
      </c>
      <c r="D117" s="26" t="s">
        <v>8</v>
      </c>
      <c r="E117" s="40">
        <v>123529</v>
      </c>
      <c r="F117" s="40">
        <v>60882</v>
      </c>
      <c r="G117" s="40">
        <v>88235</v>
      </c>
    </row>
    <row r="118" spans="1:7" x14ac:dyDescent="0.25">
      <c r="A118" s="29" t="s">
        <v>69</v>
      </c>
      <c r="B118" s="30" t="s">
        <v>70</v>
      </c>
      <c r="C118" s="26" t="s">
        <v>19</v>
      </c>
      <c r="D118" s="26" t="s">
        <v>15</v>
      </c>
      <c r="E118" s="40">
        <v>700000</v>
      </c>
      <c r="F118" s="40">
        <v>345000</v>
      </c>
      <c r="G118" s="40">
        <v>500000</v>
      </c>
    </row>
    <row r="119" spans="1:7" x14ac:dyDescent="0.25">
      <c r="A119" s="29" t="s">
        <v>71</v>
      </c>
      <c r="B119" s="30" t="s">
        <v>72</v>
      </c>
      <c r="C119" s="26" t="s">
        <v>19</v>
      </c>
      <c r="D119" s="26" t="s">
        <v>8</v>
      </c>
      <c r="E119" s="40">
        <v>15000</v>
      </c>
      <c r="F119" s="40">
        <v>15000</v>
      </c>
      <c r="G119" s="40">
        <v>15000</v>
      </c>
    </row>
    <row r="120" spans="1:7" x14ac:dyDescent="0.25">
      <c r="A120" s="29" t="s">
        <v>71</v>
      </c>
      <c r="B120" s="30" t="s">
        <v>72</v>
      </c>
      <c r="C120" s="26" t="s">
        <v>19</v>
      </c>
      <c r="D120" s="26" t="s">
        <v>15</v>
      </c>
      <c r="E120" s="40">
        <v>85000</v>
      </c>
      <c r="F120" s="40">
        <v>85000</v>
      </c>
      <c r="G120" s="40">
        <v>85000</v>
      </c>
    </row>
    <row r="121" spans="1:7" x14ac:dyDescent="0.25">
      <c r="A121" s="43" t="s">
        <v>75</v>
      </c>
      <c r="B121" s="25" t="s">
        <v>76</v>
      </c>
      <c r="C121" s="32" t="s">
        <v>19</v>
      </c>
      <c r="D121" s="32" t="s">
        <v>8</v>
      </c>
      <c r="E121" s="28">
        <f t="shared" ref="E121:G122" si="23">E123</f>
        <v>3529</v>
      </c>
      <c r="F121" s="28">
        <f t="shared" si="23"/>
        <v>2647</v>
      </c>
      <c r="G121" s="28">
        <f t="shared" si="23"/>
        <v>2647</v>
      </c>
    </row>
    <row r="122" spans="1:7" x14ac:dyDescent="0.25">
      <c r="A122" s="43" t="s">
        <v>75</v>
      </c>
      <c r="B122" s="25" t="s">
        <v>76</v>
      </c>
      <c r="C122" s="32" t="s">
        <v>19</v>
      </c>
      <c r="D122" s="32" t="s">
        <v>15</v>
      </c>
      <c r="E122" s="28">
        <f t="shared" si="23"/>
        <v>20000</v>
      </c>
      <c r="F122" s="28">
        <f t="shared" si="23"/>
        <v>15000</v>
      </c>
      <c r="G122" s="28">
        <f t="shared" si="23"/>
        <v>15000</v>
      </c>
    </row>
    <row r="123" spans="1:7" x14ac:dyDescent="0.25">
      <c r="A123" s="29" t="s">
        <v>81</v>
      </c>
      <c r="B123" s="30" t="s">
        <v>82</v>
      </c>
      <c r="C123" s="26" t="s">
        <v>19</v>
      </c>
      <c r="D123" s="26" t="s">
        <v>8</v>
      </c>
      <c r="E123" s="40">
        <v>3529</v>
      </c>
      <c r="F123" s="40">
        <v>2647</v>
      </c>
      <c r="G123" s="40">
        <v>2647</v>
      </c>
    </row>
    <row r="124" spans="1:7" x14ac:dyDescent="0.25">
      <c r="A124" s="29" t="s">
        <v>81</v>
      </c>
      <c r="B124" s="30" t="s">
        <v>82</v>
      </c>
      <c r="C124" s="26" t="s">
        <v>19</v>
      </c>
      <c r="D124" s="26" t="s">
        <v>15</v>
      </c>
      <c r="E124" s="40">
        <v>20000</v>
      </c>
      <c r="F124" s="40">
        <v>15000</v>
      </c>
      <c r="G124" s="40">
        <v>15000</v>
      </c>
    </row>
    <row r="125" spans="1:7" x14ac:dyDescent="0.25">
      <c r="A125" s="44" t="s">
        <v>107</v>
      </c>
      <c r="B125" s="45" t="s">
        <v>108</v>
      </c>
      <c r="C125" s="21" t="s">
        <v>19</v>
      </c>
      <c r="D125" s="21" t="s">
        <v>8</v>
      </c>
      <c r="E125" s="23">
        <f t="shared" ref="E125:G128" si="24">E127</f>
        <v>24706</v>
      </c>
      <c r="F125" s="23">
        <f t="shared" si="24"/>
        <v>24706</v>
      </c>
      <c r="G125" s="23">
        <f t="shared" si="24"/>
        <v>24706</v>
      </c>
    </row>
    <row r="126" spans="1:7" x14ac:dyDescent="0.25">
      <c r="A126" s="44" t="s">
        <v>107</v>
      </c>
      <c r="B126" s="45" t="s">
        <v>108</v>
      </c>
      <c r="C126" s="21" t="s">
        <v>19</v>
      </c>
      <c r="D126" s="21" t="s">
        <v>15</v>
      </c>
      <c r="E126" s="23">
        <f t="shared" si="24"/>
        <v>140000</v>
      </c>
      <c r="F126" s="23">
        <f t="shared" si="24"/>
        <v>140000</v>
      </c>
      <c r="G126" s="23">
        <f t="shared" si="24"/>
        <v>140000</v>
      </c>
    </row>
    <row r="127" spans="1:7" x14ac:dyDescent="0.25">
      <c r="A127" s="24" t="s">
        <v>109</v>
      </c>
      <c r="B127" s="25" t="s">
        <v>110</v>
      </c>
      <c r="C127" s="26" t="s">
        <v>19</v>
      </c>
      <c r="D127" s="32">
        <v>12</v>
      </c>
      <c r="E127" s="28">
        <f t="shared" si="24"/>
        <v>24706</v>
      </c>
      <c r="F127" s="28">
        <f t="shared" si="24"/>
        <v>24706</v>
      </c>
      <c r="G127" s="28">
        <f t="shared" si="24"/>
        <v>24706</v>
      </c>
    </row>
    <row r="128" spans="1:7" x14ac:dyDescent="0.25">
      <c r="A128" s="24" t="s">
        <v>109</v>
      </c>
      <c r="B128" s="25" t="s">
        <v>110</v>
      </c>
      <c r="C128" s="26" t="s">
        <v>19</v>
      </c>
      <c r="D128" s="32">
        <v>563</v>
      </c>
      <c r="E128" s="28">
        <f>E130</f>
        <v>140000</v>
      </c>
      <c r="F128" s="28">
        <f t="shared" si="24"/>
        <v>140000</v>
      </c>
      <c r="G128" s="28">
        <f t="shared" si="24"/>
        <v>140000</v>
      </c>
    </row>
    <row r="129" spans="1:7" x14ac:dyDescent="0.25">
      <c r="A129" s="29" t="s">
        <v>111</v>
      </c>
      <c r="B129" s="30" t="s">
        <v>112</v>
      </c>
      <c r="C129" s="26" t="s">
        <v>19</v>
      </c>
      <c r="D129" s="26" t="s">
        <v>8</v>
      </c>
      <c r="E129" s="40">
        <v>24706</v>
      </c>
      <c r="F129" s="40">
        <v>24706</v>
      </c>
      <c r="G129" s="40">
        <v>24706</v>
      </c>
    </row>
    <row r="130" spans="1:7" x14ac:dyDescent="0.25">
      <c r="A130" s="29" t="s">
        <v>111</v>
      </c>
      <c r="B130" s="30" t="s">
        <v>112</v>
      </c>
      <c r="C130" s="26" t="s">
        <v>19</v>
      </c>
      <c r="D130" s="26" t="s">
        <v>15</v>
      </c>
      <c r="E130" s="40">
        <v>140000</v>
      </c>
      <c r="F130" s="40">
        <v>140000</v>
      </c>
      <c r="G130" s="40">
        <v>140000</v>
      </c>
    </row>
    <row r="131" spans="1:7" x14ac:dyDescent="0.25">
      <c r="A131" s="44" t="s">
        <v>113</v>
      </c>
      <c r="B131" s="45" t="s">
        <v>114</v>
      </c>
      <c r="C131" s="21" t="s">
        <v>19</v>
      </c>
      <c r="D131" s="21" t="s">
        <v>8</v>
      </c>
      <c r="E131" s="23">
        <f>E133+E137+E141</f>
        <v>82941</v>
      </c>
      <c r="F131" s="23">
        <f>F133+F137+F141</f>
        <v>104912</v>
      </c>
      <c r="G131" s="23">
        <f>G133+G137+G141</f>
        <v>70588</v>
      </c>
    </row>
    <row r="132" spans="1:7" x14ac:dyDescent="0.25">
      <c r="A132" s="44" t="s">
        <v>113</v>
      </c>
      <c r="B132" s="45" t="s">
        <v>114</v>
      </c>
      <c r="C132" s="21" t="s">
        <v>19</v>
      </c>
      <c r="D132" s="21" t="s">
        <v>15</v>
      </c>
      <c r="E132" s="23">
        <f>E134+E138+E142</f>
        <v>470000</v>
      </c>
      <c r="F132" s="23">
        <f>F134+F207+F142+F138</f>
        <v>594500</v>
      </c>
      <c r="G132" s="23">
        <f>G136</f>
        <v>400000</v>
      </c>
    </row>
    <row r="133" spans="1:7" x14ac:dyDescent="0.25">
      <c r="A133" s="24" t="s">
        <v>115</v>
      </c>
      <c r="B133" s="25" t="s">
        <v>116</v>
      </c>
      <c r="C133" s="26" t="s">
        <v>19</v>
      </c>
      <c r="D133" s="32" t="s">
        <v>8</v>
      </c>
      <c r="E133" s="28">
        <f>E135</f>
        <v>52941</v>
      </c>
      <c r="F133" s="28">
        <f>F135</f>
        <v>70588</v>
      </c>
      <c r="G133" s="28">
        <f>G135</f>
        <v>70588</v>
      </c>
    </row>
    <row r="134" spans="1:7" x14ac:dyDescent="0.25">
      <c r="A134" s="24" t="s">
        <v>115</v>
      </c>
      <c r="B134" s="25" t="s">
        <v>116</v>
      </c>
      <c r="C134" s="26" t="s">
        <v>19</v>
      </c>
      <c r="D134" s="32">
        <v>563</v>
      </c>
      <c r="E134" s="28">
        <f>E136</f>
        <v>300000</v>
      </c>
      <c r="F134" s="28">
        <f>F136</f>
        <v>400000</v>
      </c>
      <c r="G134" s="28">
        <f>G135</f>
        <v>70588</v>
      </c>
    </row>
    <row r="135" spans="1:7" x14ac:dyDescent="0.25">
      <c r="A135" s="29" t="s">
        <v>117</v>
      </c>
      <c r="B135" s="30" t="s">
        <v>118</v>
      </c>
      <c r="C135" s="26" t="s">
        <v>19</v>
      </c>
      <c r="D135" s="26" t="s">
        <v>8</v>
      </c>
      <c r="E135" s="40">
        <v>52941</v>
      </c>
      <c r="F135" s="40">
        <v>70588</v>
      </c>
      <c r="G135" s="40">
        <v>70588</v>
      </c>
    </row>
    <row r="136" spans="1:7" x14ac:dyDescent="0.25">
      <c r="A136" s="29" t="s">
        <v>117</v>
      </c>
      <c r="B136" s="30" t="s">
        <v>118</v>
      </c>
      <c r="C136" s="26" t="s">
        <v>19</v>
      </c>
      <c r="D136" s="26" t="s">
        <v>15</v>
      </c>
      <c r="E136" s="40">
        <v>300000</v>
      </c>
      <c r="F136" s="40">
        <v>400000</v>
      </c>
      <c r="G136" s="40">
        <v>400000</v>
      </c>
    </row>
    <row r="137" spans="1:7" x14ac:dyDescent="0.25">
      <c r="A137" s="24">
        <v>423</v>
      </c>
      <c r="B137" s="25" t="s">
        <v>119</v>
      </c>
      <c r="C137" s="26" t="s">
        <v>19</v>
      </c>
      <c r="D137" s="32" t="s">
        <v>8</v>
      </c>
      <c r="E137" s="28">
        <f>E139</f>
        <v>30000</v>
      </c>
      <c r="F137" s="28">
        <f t="shared" ref="F137:G138" si="25">F139</f>
        <v>25500</v>
      </c>
      <c r="G137" s="28">
        <f t="shared" si="25"/>
        <v>0</v>
      </c>
    </row>
    <row r="138" spans="1:7" x14ac:dyDescent="0.25">
      <c r="A138" s="24">
        <v>423</v>
      </c>
      <c r="B138" s="25" t="s">
        <v>119</v>
      </c>
      <c r="C138" s="26" t="s">
        <v>19</v>
      </c>
      <c r="D138" s="32" t="s">
        <v>15</v>
      </c>
      <c r="E138" s="28">
        <f>E140</f>
        <v>170000</v>
      </c>
      <c r="F138" s="28">
        <f t="shared" si="25"/>
        <v>144500</v>
      </c>
      <c r="G138" s="28">
        <f t="shared" si="25"/>
        <v>0</v>
      </c>
    </row>
    <row r="139" spans="1:7" x14ac:dyDescent="0.25">
      <c r="A139" s="46">
        <v>4231</v>
      </c>
      <c r="B139" s="42" t="s">
        <v>120</v>
      </c>
      <c r="C139" s="26" t="s">
        <v>19</v>
      </c>
      <c r="D139" s="26" t="s">
        <v>8</v>
      </c>
      <c r="E139" s="40">
        <v>30000</v>
      </c>
      <c r="F139" s="40">
        <v>25500</v>
      </c>
      <c r="G139" s="40"/>
    </row>
    <row r="140" spans="1:7" x14ac:dyDescent="0.25">
      <c r="A140" s="29">
        <v>4231</v>
      </c>
      <c r="B140" s="30" t="s">
        <v>120</v>
      </c>
      <c r="C140" s="26" t="s">
        <v>19</v>
      </c>
      <c r="D140" s="26" t="s">
        <v>15</v>
      </c>
      <c r="E140" s="40">
        <v>170000</v>
      </c>
      <c r="F140" s="40">
        <v>144500</v>
      </c>
      <c r="G140" s="40">
        <v>0</v>
      </c>
    </row>
    <row r="141" spans="1:7" x14ac:dyDescent="0.25">
      <c r="A141" s="43">
        <v>426</v>
      </c>
      <c r="B141" s="47" t="s">
        <v>121</v>
      </c>
      <c r="C141" s="32" t="s">
        <v>19</v>
      </c>
      <c r="D141" s="32" t="s">
        <v>8</v>
      </c>
      <c r="E141" s="28">
        <f t="shared" ref="E141:G142" si="26">E143</f>
        <v>0</v>
      </c>
      <c r="F141" s="28">
        <f t="shared" si="26"/>
        <v>8824</v>
      </c>
      <c r="G141" s="28">
        <f t="shared" si="26"/>
        <v>0</v>
      </c>
    </row>
    <row r="142" spans="1:7" x14ac:dyDescent="0.25">
      <c r="A142" s="43">
        <v>426</v>
      </c>
      <c r="B142" s="47" t="s">
        <v>121</v>
      </c>
      <c r="C142" s="32" t="s">
        <v>19</v>
      </c>
      <c r="D142" s="32" t="s">
        <v>15</v>
      </c>
      <c r="E142" s="28">
        <f t="shared" si="26"/>
        <v>0</v>
      </c>
      <c r="F142" s="28">
        <f t="shared" si="26"/>
        <v>50000</v>
      </c>
      <c r="G142" s="28">
        <f t="shared" si="26"/>
        <v>0</v>
      </c>
    </row>
    <row r="143" spans="1:7" x14ac:dyDescent="0.25">
      <c r="A143" s="29">
        <v>4262</v>
      </c>
      <c r="B143" s="30" t="s">
        <v>122</v>
      </c>
      <c r="C143" s="26" t="s">
        <v>19</v>
      </c>
      <c r="D143" s="26" t="s">
        <v>8</v>
      </c>
      <c r="E143" s="40">
        <v>0</v>
      </c>
      <c r="F143" s="40">
        <v>8824</v>
      </c>
      <c r="G143" s="40">
        <v>0</v>
      </c>
    </row>
    <row r="144" spans="1:7" x14ac:dyDescent="0.25">
      <c r="A144" s="29">
        <v>4262</v>
      </c>
      <c r="B144" s="30" t="s">
        <v>122</v>
      </c>
      <c r="C144" s="26" t="s">
        <v>19</v>
      </c>
      <c r="D144" s="26" t="s">
        <v>15</v>
      </c>
      <c r="E144" s="40">
        <v>0</v>
      </c>
      <c r="F144" s="40">
        <v>50000</v>
      </c>
      <c r="G144" s="40">
        <v>0</v>
      </c>
    </row>
    <row r="145" spans="1:7" x14ac:dyDescent="0.25">
      <c r="A145" s="15" t="s">
        <v>123</v>
      </c>
      <c r="B145" s="16" t="s">
        <v>124</v>
      </c>
      <c r="C145" s="17" t="s">
        <v>19</v>
      </c>
      <c r="D145" s="18"/>
      <c r="E145" s="18">
        <f>E146+E147+E154+E155+E156</f>
        <v>186660255</v>
      </c>
      <c r="F145" s="18">
        <f>F146+F147+F154+F155+F156</f>
        <v>187390000</v>
      </c>
      <c r="G145" s="18">
        <f>G147+G155</f>
        <v>151735000</v>
      </c>
    </row>
    <row r="146" spans="1:7" x14ac:dyDescent="0.25">
      <c r="A146" s="44" t="s">
        <v>125</v>
      </c>
      <c r="B146" s="45" t="s">
        <v>126</v>
      </c>
      <c r="C146" s="21" t="s">
        <v>19</v>
      </c>
      <c r="D146" s="21" t="s">
        <v>9</v>
      </c>
      <c r="E146" s="23">
        <f>E148</f>
        <v>0</v>
      </c>
      <c r="F146" s="23">
        <f t="shared" ref="F146:G146" si="27">F148</f>
        <v>0</v>
      </c>
      <c r="G146" s="23">
        <f t="shared" si="27"/>
        <v>0</v>
      </c>
    </row>
    <row r="147" spans="1:7" x14ac:dyDescent="0.25">
      <c r="A147" s="44" t="s">
        <v>125</v>
      </c>
      <c r="B147" s="45" t="s">
        <v>126</v>
      </c>
      <c r="C147" s="21" t="s">
        <v>19</v>
      </c>
      <c r="D147" s="21" t="s">
        <v>15</v>
      </c>
      <c r="E147" s="23">
        <f>E149+E151</f>
        <v>46708905</v>
      </c>
      <c r="F147" s="23">
        <f>F149+F151</f>
        <v>24500000</v>
      </c>
      <c r="G147" s="23">
        <f>G151</f>
        <v>7745000</v>
      </c>
    </row>
    <row r="148" spans="1:7" x14ac:dyDescent="0.25">
      <c r="A148" s="24" t="s">
        <v>127</v>
      </c>
      <c r="B148" s="25" t="s">
        <v>128</v>
      </c>
      <c r="C148" s="48" t="s">
        <v>19</v>
      </c>
      <c r="D148" s="49">
        <v>43</v>
      </c>
      <c r="E148" s="36">
        <v>0</v>
      </c>
      <c r="F148" s="36">
        <v>0</v>
      </c>
      <c r="G148" s="36">
        <v>0</v>
      </c>
    </row>
    <row r="149" spans="1:7" x14ac:dyDescent="0.25">
      <c r="A149" s="24" t="s">
        <v>127</v>
      </c>
      <c r="B149" s="25" t="s">
        <v>128</v>
      </c>
      <c r="C149" s="48" t="s">
        <v>19</v>
      </c>
      <c r="D149" s="49">
        <v>563</v>
      </c>
      <c r="E149" s="36">
        <f>E150</f>
        <v>25000000</v>
      </c>
      <c r="F149" s="36">
        <f>F150</f>
        <v>6500000</v>
      </c>
      <c r="G149" s="36">
        <f>G150</f>
        <v>0</v>
      </c>
    </row>
    <row r="150" spans="1:7" x14ac:dyDescent="0.25">
      <c r="A150" s="41" t="s">
        <v>129</v>
      </c>
      <c r="B150" s="42" t="s">
        <v>130</v>
      </c>
      <c r="C150" s="48" t="s">
        <v>19</v>
      </c>
      <c r="D150" s="48" t="s">
        <v>15</v>
      </c>
      <c r="E150" s="31">
        <v>25000000</v>
      </c>
      <c r="F150" s="31">
        <f>18000000-11500000</f>
        <v>6500000</v>
      </c>
      <c r="G150" s="31">
        <v>0</v>
      </c>
    </row>
    <row r="151" spans="1:7" x14ac:dyDescent="0.25">
      <c r="A151" s="50" t="s">
        <v>98</v>
      </c>
      <c r="B151" s="51" t="s">
        <v>99</v>
      </c>
      <c r="C151" s="32" t="s">
        <v>19</v>
      </c>
      <c r="D151" s="52">
        <v>563</v>
      </c>
      <c r="E151" s="28">
        <f t="shared" ref="E151:G152" si="28">E152</f>
        <v>21708905</v>
      </c>
      <c r="F151" s="28">
        <f t="shared" si="28"/>
        <v>18000000</v>
      </c>
      <c r="G151" s="28">
        <f t="shared" si="28"/>
        <v>7745000</v>
      </c>
    </row>
    <row r="152" spans="1:7" x14ac:dyDescent="0.25">
      <c r="A152" s="24" t="s">
        <v>100</v>
      </c>
      <c r="B152" s="25" t="s">
        <v>101</v>
      </c>
      <c r="C152" s="32" t="s">
        <v>19</v>
      </c>
      <c r="D152" s="27" t="s">
        <v>15</v>
      </c>
      <c r="E152" s="36">
        <f t="shared" si="28"/>
        <v>21708905</v>
      </c>
      <c r="F152" s="36">
        <f t="shared" si="28"/>
        <v>18000000</v>
      </c>
      <c r="G152" s="36">
        <f t="shared" si="28"/>
        <v>7745000</v>
      </c>
    </row>
    <row r="153" spans="1:7" x14ac:dyDescent="0.25">
      <c r="A153" s="37">
        <v>3865</v>
      </c>
      <c r="B153" s="38" t="s">
        <v>102</v>
      </c>
      <c r="C153" s="26" t="s">
        <v>19</v>
      </c>
      <c r="D153" s="27" t="s">
        <v>15</v>
      </c>
      <c r="E153" s="39">
        <f>35000000-13291095</f>
        <v>21708905</v>
      </c>
      <c r="F153" s="39">
        <f>40000000-22000000</f>
        <v>18000000</v>
      </c>
      <c r="G153" s="39">
        <f>45000000-37255000</f>
        <v>7745000</v>
      </c>
    </row>
    <row r="154" spans="1:7" x14ac:dyDescent="0.25">
      <c r="A154" s="44" t="s">
        <v>12</v>
      </c>
      <c r="B154" s="45" t="s">
        <v>131</v>
      </c>
      <c r="C154" s="53" t="s">
        <v>19</v>
      </c>
      <c r="D154" s="53" t="s">
        <v>8</v>
      </c>
      <c r="E154" s="54">
        <f>E157</f>
        <v>0</v>
      </c>
      <c r="F154" s="54">
        <v>0</v>
      </c>
      <c r="G154" s="54">
        <v>0</v>
      </c>
    </row>
    <row r="155" spans="1:7" x14ac:dyDescent="0.25">
      <c r="A155" s="44" t="s">
        <v>12</v>
      </c>
      <c r="B155" s="45" t="s">
        <v>131</v>
      </c>
      <c r="C155" s="53" t="s">
        <v>19</v>
      </c>
      <c r="D155" s="53" t="s">
        <v>9</v>
      </c>
      <c r="E155" s="54">
        <f t="shared" ref="E155:G155" si="29">E158</f>
        <v>139951350</v>
      </c>
      <c r="F155" s="54">
        <f t="shared" si="29"/>
        <v>162890000</v>
      </c>
      <c r="G155" s="54">
        <f t="shared" si="29"/>
        <v>143990000</v>
      </c>
    </row>
    <row r="156" spans="1:7" x14ac:dyDescent="0.25">
      <c r="A156" s="44" t="s">
        <v>12</v>
      </c>
      <c r="B156" s="45" t="s">
        <v>131</v>
      </c>
      <c r="C156" s="53" t="s">
        <v>19</v>
      </c>
      <c r="D156" s="53" t="s">
        <v>15</v>
      </c>
      <c r="E156" s="54">
        <f>E159</f>
        <v>0</v>
      </c>
      <c r="F156" s="54">
        <v>0</v>
      </c>
      <c r="G156" s="54">
        <v>0</v>
      </c>
    </row>
    <row r="157" spans="1:7" x14ac:dyDescent="0.25">
      <c r="A157" s="24" t="s">
        <v>132</v>
      </c>
      <c r="B157" s="25" t="s">
        <v>133</v>
      </c>
      <c r="C157" s="33" t="s">
        <v>19</v>
      </c>
      <c r="D157" s="33" t="s">
        <v>8</v>
      </c>
      <c r="E157" s="36">
        <v>0</v>
      </c>
      <c r="F157" s="36">
        <v>0</v>
      </c>
      <c r="G157" s="36">
        <v>0</v>
      </c>
    </row>
    <row r="158" spans="1:7" x14ac:dyDescent="0.25">
      <c r="A158" s="24" t="s">
        <v>132</v>
      </c>
      <c r="B158" s="25" t="s">
        <v>133</v>
      </c>
      <c r="C158" s="33" t="s">
        <v>19</v>
      </c>
      <c r="D158" s="33" t="s">
        <v>9</v>
      </c>
      <c r="E158" s="36">
        <f>E160+E161</f>
        <v>139951350</v>
      </c>
      <c r="F158" s="36">
        <f>F160+F161</f>
        <v>162890000</v>
      </c>
      <c r="G158" s="36">
        <f>G160+G161</f>
        <v>143990000</v>
      </c>
    </row>
    <row r="159" spans="1:7" x14ac:dyDescent="0.25">
      <c r="A159" s="24" t="s">
        <v>132</v>
      </c>
      <c r="B159" s="25" t="s">
        <v>133</v>
      </c>
      <c r="C159" s="33" t="s">
        <v>19</v>
      </c>
      <c r="D159" s="33" t="s">
        <v>15</v>
      </c>
      <c r="E159" s="36">
        <v>0</v>
      </c>
      <c r="F159" s="36">
        <v>0</v>
      </c>
      <c r="G159" s="36">
        <v>0</v>
      </c>
    </row>
    <row r="160" spans="1:7" x14ac:dyDescent="0.25">
      <c r="A160" s="46">
        <v>5163</v>
      </c>
      <c r="B160" s="42" t="s">
        <v>134</v>
      </c>
      <c r="C160" s="48" t="s">
        <v>19</v>
      </c>
      <c r="D160" s="48" t="s">
        <v>9</v>
      </c>
      <c r="E160" s="55">
        <v>97965945</v>
      </c>
      <c r="F160" s="55">
        <v>114023000</v>
      </c>
      <c r="G160" s="55">
        <v>100793000</v>
      </c>
    </row>
    <row r="161" spans="1:7" x14ac:dyDescent="0.25">
      <c r="A161" s="46">
        <v>5164</v>
      </c>
      <c r="B161" s="42" t="s">
        <v>135</v>
      </c>
      <c r="C161" s="48" t="s">
        <v>136</v>
      </c>
      <c r="D161" s="48" t="s">
        <v>9</v>
      </c>
      <c r="E161" s="55">
        <v>41985405</v>
      </c>
      <c r="F161" s="55">
        <v>48867000</v>
      </c>
      <c r="G161" s="55">
        <v>43197000</v>
      </c>
    </row>
    <row r="162" spans="1:7" x14ac:dyDescent="0.25">
      <c r="A162" s="15" t="s">
        <v>137</v>
      </c>
      <c r="B162" s="16" t="s">
        <v>138</v>
      </c>
      <c r="C162" s="17" t="s">
        <v>19</v>
      </c>
      <c r="D162" s="18"/>
      <c r="E162" s="18">
        <f>E163+E171+E194+E197+E200+E203</f>
        <v>31439206</v>
      </c>
      <c r="F162" s="18">
        <f>F163+F171+F194+F197+F200+F203</f>
        <v>22508889</v>
      </c>
      <c r="G162" s="18">
        <f>G163+G171+G194+G197+G200+G203</f>
        <v>19923890</v>
      </c>
    </row>
    <row r="163" spans="1:7" x14ac:dyDescent="0.25">
      <c r="A163" s="44" t="s">
        <v>11</v>
      </c>
      <c r="B163" s="45" t="s">
        <v>20</v>
      </c>
      <c r="C163" s="53" t="s">
        <v>19</v>
      </c>
      <c r="D163" s="53" t="s">
        <v>15</v>
      </c>
      <c r="E163" s="54">
        <f>E164+E167+E169</f>
        <v>17165206</v>
      </c>
      <c r="F163" s="54">
        <f t="shared" ref="F163:G163" si="30">F164+F167+F169</f>
        <v>17229884</v>
      </c>
      <c r="G163" s="54">
        <f t="shared" si="30"/>
        <v>17294885</v>
      </c>
    </row>
    <row r="164" spans="1:7" x14ac:dyDescent="0.25">
      <c r="A164" s="24" t="s">
        <v>21</v>
      </c>
      <c r="B164" s="25" t="s">
        <v>22</v>
      </c>
      <c r="C164" s="32" t="s">
        <v>19</v>
      </c>
      <c r="D164" s="32">
        <v>563</v>
      </c>
      <c r="E164" s="28">
        <f>SUM(E165:E166)</f>
        <v>11631024</v>
      </c>
      <c r="F164" s="28">
        <f t="shared" ref="F164:G164" si="31">SUM(F165:F166)</f>
        <v>11683892</v>
      </c>
      <c r="G164" s="28">
        <f t="shared" si="31"/>
        <v>11737024</v>
      </c>
    </row>
    <row r="165" spans="1:7" x14ac:dyDescent="0.25">
      <c r="A165" s="29" t="s">
        <v>23</v>
      </c>
      <c r="B165" s="30" t="s">
        <v>24</v>
      </c>
      <c r="C165" s="26" t="s">
        <v>19</v>
      </c>
      <c r="D165" s="26" t="s">
        <v>15</v>
      </c>
      <c r="E165" s="40">
        <v>10573659</v>
      </c>
      <c r="F165" s="40">
        <v>10626527</v>
      </c>
      <c r="G165" s="40">
        <v>10679659</v>
      </c>
    </row>
    <row r="166" spans="1:7" x14ac:dyDescent="0.25">
      <c r="A166" s="29" t="s">
        <v>25</v>
      </c>
      <c r="B166" s="30" t="s">
        <v>26</v>
      </c>
      <c r="C166" s="26" t="s">
        <v>19</v>
      </c>
      <c r="D166" s="26" t="s">
        <v>15</v>
      </c>
      <c r="E166" s="40">
        <v>1057365</v>
      </c>
      <c r="F166" s="40">
        <v>1057365</v>
      </c>
      <c r="G166" s="40">
        <v>1057365</v>
      </c>
    </row>
    <row r="167" spans="1:7" x14ac:dyDescent="0.25">
      <c r="A167" s="24" t="s">
        <v>27</v>
      </c>
      <c r="B167" s="25" t="s">
        <v>28</v>
      </c>
      <c r="C167" s="32" t="s">
        <v>19</v>
      </c>
      <c r="D167" s="32" t="s">
        <v>15</v>
      </c>
      <c r="E167" s="28">
        <f>SUM(E168)</f>
        <v>3172097</v>
      </c>
      <c r="F167" s="28">
        <f t="shared" ref="F167:G167" si="32">SUM(F168)</f>
        <v>3172097</v>
      </c>
      <c r="G167" s="28">
        <f t="shared" si="32"/>
        <v>3172097</v>
      </c>
    </row>
    <row r="168" spans="1:7" x14ac:dyDescent="0.25">
      <c r="A168" s="29" t="s">
        <v>29</v>
      </c>
      <c r="B168" s="30" t="s">
        <v>28</v>
      </c>
      <c r="C168" s="26" t="s">
        <v>19</v>
      </c>
      <c r="D168" s="26" t="s">
        <v>15</v>
      </c>
      <c r="E168" s="40">
        <v>3172097</v>
      </c>
      <c r="F168" s="40">
        <v>3172097</v>
      </c>
      <c r="G168" s="40">
        <v>3172097</v>
      </c>
    </row>
    <row r="169" spans="1:7" x14ac:dyDescent="0.25">
      <c r="A169" s="24" t="s">
        <v>30</v>
      </c>
      <c r="B169" s="25" t="s">
        <v>31</v>
      </c>
      <c r="C169" s="32" t="s">
        <v>19</v>
      </c>
      <c r="D169" s="32" t="s">
        <v>15</v>
      </c>
      <c r="E169" s="28">
        <f>SUM(E170:E170)</f>
        <v>2362085</v>
      </c>
      <c r="F169" s="28">
        <f>SUM(F170:F170)</f>
        <v>2373895</v>
      </c>
      <c r="G169" s="28">
        <f>SUM(G170:G170)</f>
        <v>2385764</v>
      </c>
    </row>
    <row r="170" spans="1:7" x14ac:dyDescent="0.25">
      <c r="A170" s="29" t="s">
        <v>32</v>
      </c>
      <c r="B170" s="30" t="s">
        <v>33</v>
      </c>
      <c r="C170" s="26" t="s">
        <v>19</v>
      </c>
      <c r="D170" s="26" t="s">
        <v>15</v>
      </c>
      <c r="E170" s="40">
        <v>2362085</v>
      </c>
      <c r="F170" s="40">
        <v>2373895</v>
      </c>
      <c r="G170" s="40">
        <v>2385764</v>
      </c>
    </row>
    <row r="171" spans="1:7" x14ac:dyDescent="0.25">
      <c r="A171" s="44" t="s">
        <v>34</v>
      </c>
      <c r="B171" s="45" t="s">
        <v>35</v>
      </c>
      <c r="C171" s="21" t="s">
        <v>19</v>
      </c>
      <c r="D171" s="21" t="s">
        <v>15</v>
      </c>
      <c r="E171" s="23">
        <f>E172+E177+E181+E190</f>
        <v>9902000</v>
      </c>
      <c r="F171" s="23">
        <f t="shared" ref="F171:G171" si="33">F172+F177+F181+F190</f>
        <v>4527005</v>
      </c>
      <c r="G171" s="23">
        <f t="shared" si="33"/>
        <v>2527005</v>
      </c>
    </row>
    <row r="172" spans="1:7" x14ac:dyDescent="0.25">
      <c r="A172" s="24" t="s">
        <v>36</v>
      </c>
      <c r="B172" s="25" t="s">
        <v>37</v>
      </c>
      <c r="C172" s="32" t="s">
        <v>19</v>
      </c>
      <c r="D172" s="32">
        <v>563</v>
      </c>
      <c r="E172" s="28">
        <f>SUM(E173:E176)</f>
        <v>887000</v>
      </c>
      <c r="F172" s="28">
        <f t="shared" ref="F172:G172" si="34">SUM(F173:F176)</f>
        <v>937000</v>
      </c>
      <c r="G172" s="28">
        <f t="shared" si="34"/>
        <v>937000</v>
      </c>
    </row>
    <row r="173" spans="1:7" x14ac:dyDescent="0.25">
      <c r="A173" s="41" t="s">
        <v>38</v>
      </c>
      <c r="B173" s="42" t="s">
        <v>39</v>
      </c>
      <c r="C173" s="26" t="s">
        <v>19</v>
      </c>
      <c r="D173" s="26" t="s">
        <v>15</v>
      </c>
      <c r="E173" s="40">
        <v>150000</v>
      </c>
      <c r="F173" s="40">
        <v>150000</v>
      </c>
      <c r="G173" s="40">
        <v>150000</v>
      </c>
    </row>
    <row r="174" spans="1:7" x14ac:dyDescent="0.25">
      <c r="A174" s="41" t="s">
        <v>40</v>
      </c>
      <c r="B174" s="42" t="s">
        <v>41</v>
      </c>
      <c r="C174" s="26" t="s">
        <v>19</v>
      </c>
      <c r="D174" s="26" t="s">
        <v>15</v>
      </c>
      <c r="E174" s="40">
        <v>467000</v>
      </c>
      <c r="F174" s="40">
        <v>467000</v>
      </c>
      <c r="G174" s="40">
        <v>467000</v>
      </c>
    </row>
    <row r="175" spans="1:7" x14ac:dyDescent="0.25">
      <c r="A175" s="41" t="s">
        <v>42</v>
      </c>
      <c r="B175" s="42" t="s">
        <v>43</v>
      </c>
      <c r="C175" s="26" t="s">
        <v>19</v>
      </c>
      <c r="D175" s="26" t="s">
        <v>15</v>
      </c>
      <c r="E175" s="40">
        <v>250000</v>
      </c>
      <c r="F175" s="40">
        <v>300000</v>
      </c>
      <c r="G175" s="40">
        <v>300000</v>
      </c>
    </row>
    <row r="176" spans="1:7" x14ac:dyDescent="0.25">
      <c r="A176" s="41" t="s">
        <v>139</v>
      </c>
      <c r="B176" s="42" t="s">
        <v>105</v>
      </c>
      <c r="C176" s="26" t="s">
        <v>19</v>
      </c>
      <c r="D176" s="26" t="s">
        <v>15</v>
      </c>
      <c r="E176" s="40">
        <v>20000</v>
      </c>
      <c r="F176" s="40">
        <v>20000</v>
      </c>
      <c r="G176" s="40">
        <v>20000</v>
      </c>
    </row>
    <row r="177" spans="1:7" x14ac:dyDescent="0.25">
      <c r="A177" s="24" t="s">
        <v>45</v>
      </c>
      <c r="B177" s="25" t="s">
        <v>46</v>
      </c>
      <c r="C177" s="32" t="s">
        <v>19</v>
      </c>
      <c r="D177" s="32">
        <v>563</v>
      </c>
      <c r="E177" s="28">
        <f>SUM(E178:E180)</f>
        <v>255000</v>
      </c>
      <c r="F177" s="28">
        <f t="shared" ref="F177:G177" si="35">SUM(F178:F180)</f>
        <v>526210</v>
      </c>
      <c r="G177" s="28">
        <f t="shared" si="35"/>
        <v>526210</v>
      </c>
    </row>
    <row r="178" spans="1:7" x14ac:dyDescent="0.25">
      <c r="A178" s="29" t="s">
        <v>47</v>
      </c>
      <c r="B178" s="30" t="s">
        <v>48</v>
      </c>
      <c r="C178" s="26" t="s">
        <v>19</v>
      </c>
      <c r="D178" s="26" t="s">
        <v>15</v>
      </c>
      <c r="E178" s="56">
        <v>150000</v>
      </c>
      <c r="F178" s="56">
        <v>150535</v>
      </c>
      <c r="G178" s="56">
        <v>150535</v>
      </c>
    </row>
    <row r="179" spans="1:7" x14ac:dyDescent="0.25">
      <c r="A179" s="29" t="s">
        <v>49</v>
      </c>
      <c r="B179" s="34" t="s">
        <v>50</v>
      </c>
      <c r="C179" s="26" t="s">
        <v>19</v>
      </c>
      <c r="D179" s="26" t="s">
        <v>15</v>
      </c>
      <c r="E179" s="57">
        <v>100000</v>
      </c>
      <c r="F179" s="57">
        <v>370000</v>
      </c>
      <c r="G179" s="57">
        <v>370000</v>
      </c>
    </row>
    <row r="180" spans="1:7" x14ac:dyDescent="0.25">
      <c r="A180" s="29">
        <v>3224</v>
      </c>
      <c r="B180" s="34" t="s">
        <v>52</v>
      </c>
      <c r="C180" s="26" t="s">
        <v>19</v>
      </c>
      <c r="D180" s="26" t="s">
        <v>15</v>
      </c>
      <c r="E180" s="57">
        <v>5000</v>
      </c>
      <c r="F180" s="57">
        <v>5675</v>
      </c>
      <c r="G180" s="57">
        <v>5675</v>
      </c>
    </row>
    <row r="181" spans="1:7" x14ac:dyDescent="0.25">
      <c r="A181" s="24" t="s">
        <v>55</v>
      </c>
      <c r="B181" s="25" t="s">
        <v>56</v>
      </c>
      <c r="C181" s="32" t="s">
        <v>19</v>
      </c>
      <c r="D181" s="32">
        <v>563</v>
      </c>
      <c r="E181" s="36">
        <f>SUM(E182:E189)</f>
        <v>8460000</v>
      </c>
      <c r="F181" s="36">
        <f t="shared" ref="F181:G181" si="36">SUM(F182:F189)</f>
        <v>2763795</v>
      </c>
      <c r="G181" s="36">
        <f t="shared" si="36"/>
        <v>763795</v>
      </c>
    </row>
    <row r="182" spans="1:7" x14ac:dyDescent="0.25">
      <c r="A182" s="41" t="s">
        <v>57</v>
      </c>
      <c r="B182" s="42" t="s">
        <v>58</v>
      </c>
      <c r="C182" s="26" t="s">
        <v>19</v>
      </c>
      <c r="D182" s="26" t="s">
        <v>15</v>
      </c>
      <c r="E182" s="57">
        <v>70000</v>
      </c>
      <c r="F182" s="31">
        <v>333795</v>
      </c>
      <c r="G182" s="31">
        <v>333795</v>
      </c>
    </row>
    <row r="183" spans="1:7" x14ac:dyDescent="0.25">
      <c r="A183" s="41" t="s">
        <v>59</v>
      </c>
      <c r="B183" s="42" t="s">
        <v>60</v>
      </c>
      <c r="C183" s="26" t="s">
        <v>19</v>
      </c>
      <c r="D183" s="48" t="s">
        <v>15</v>
      </c>
      <c r="E183" s="57">
        <v>1500000</v>
      </c>
      <c r="F183" s="31">
        <v>400000</v>
      </c>
      <c r="G183" s="31">
        <f>400000-400000</f>
        <v>0</v>
      </c>
    </row>
    <row r="184" spans="1:7" x14ac:dyDescent="0.25">
      <c r="A184" s="41" t="s">
        <v>61</v>
      </c>
      <c r="B184" s="42" t="s">
        <v>62</v>
      </c>
      <c r="C184" s="26" t="s">
        <v>19</v>
      </c>
      <c r="D184" s="48" t="s">
        <v>15</v>
      </c>
      <c r="E184" s="57">
        <v>2500000</v>
      </c>
      <c r="F184" s="31">
        <f>1500000-1000000</f>
        <v>500000</v>
      </c>
      <c r="G184" s="31">
        <f>500000-500000</f>
        <v>0</v>
      </c>
    </row>
    <row r="185" spans="1:7" x14ac:dyDescent="0.25">
      <c r="A185" s="41" t="s">
        <v>63</v>
      </c>
      <c r="B185" s="42" t="s">
        <v>64</v>
      </c>
      <c r="C185" s="26" t="s">
        <v>19</v>
      </c>
      <c r="D185" s="48" t="s">
        <v>15</v>
      </c>
      <c r="E185" s="57">
        <v>90000</v>
      </c>
      <c r="F185" s="31">
        <v>130000</v>
      </c>
      <c r="G185" s="31">
        <f>130000-130000</f>
        <v>0</v>
      </c>
    </row>
    <row r="186" spans="1:7" x14ac:dyDescent="0.25">
      <c r="A186" s="41" t="s">
        <v>65</v>
      </c>
      <c r="B186" s="42" t="s">
        <v>66</v>
      </c>
      <c r="C186" s="26" t="s">
        <v>19</v>
      </c>
      <c r="D186" s="48" t="s">
        <v>15</v>
      </c>
      <c r="E186" s="57">
        <v>500000</v>
      </c>
      <c r="F186" s="31">
        <f>1000000-500000</f>
        <v>500000</v>
      </c>
      <c r="G186" s="31">
        <f>1000000-1000000</f>
        <v>0</v>
      </c>
    </row>
    <row r="187" spans="1:7" x14ac:dyDescent="0.25">
      <c r="A187" s="41" t="s">
        <v>69</v>
      </c>
      <c r="B187" s="42" t="s">
        <v>70</v>
      </c>
      <c r="C187" s="26" t="s">
        <v>19</v>
      </c>
      <c r="D187" s="48" t="s">
        <v>15</v>
      </c>
      <c r="E187" s="57">
        <v>3000000</v>
      </c>
      <c r="F187" s="31">
        <f>3000000-2500000</f>
        <v>500000</v>
      </c>
      <c r="G187" s="31">
        <f>130000-100000</f>
        <v>30000</v>
      </c>
    </row>
    <row r="188" spans="1:7" x14ac:dyDescent="0.25">
      <c r="A188" s="41" t="s">
        <v>71</v>
      </c>
      <c r="B188" s="42" t="s">
        <v>72</v>
      </c>
      <c r="C188" s="26" t="s">
        <v>19</v>
      </c>
      <c r="D188" s="48" t="s">
        <v>15</v>
      </c>
      <c r="E188" s="57">
        <v>550000</v>
      </c>
      <c r="F188" s="57">
        <v>250000</v>
      </c>
      <c r="G188" s="57">
        <v>250000</v>
      </c>
    </row>
    <row r="189" spans="1:7" x14ac:dyDescent="0.25">
      <c r="A189" s="41" t="s">
        <v>73</v>
      </c>
      <c r="B189" s="42" t="s">
        <v>74</v>
      </c>
      <c r="C189" s="26" t="s">
        <v>19</v>
      </c>
      <c r="D189" s="48" t="s">
        <v>15</v>
      </c>
      <c r="E189" s="57">
        <v>250000</v>
      </c>
      <c r="F189" s="57">
        <v>150000</v>
      </c>
      <c r="G189" s="57">
        <v>150000</v>
      </c>
    </row>
    <row r="190" spans="1:7" x14ac:dyDescent="0.25">
      <c r="A190" s="43" t="s">
        <v>75</v>
      </c>
      <c r="B190" s="25" t="s">
        <v>76</v>
      </c>
      <c r="C190" s="32" t="s">
        <v>19</v>
      </c>
      <c r="D190" s="33" t="s">
        <v>15</v>
      </c>
      <c r="E190" s="36">
        <f>SUM(E191:E193)</f>
        <v>300000</v>
      </c>
      <c r="F190" s="36">
        <f t="shared" ref="F190:G190" si="37">SUM(F191:F193)</f>
        <v>300000</v>
      </c>
      <c r="G190" s="36">
        <f t="shared" si="37"/>
        <v>300000</v>
      </c>
    </row>
    <row r="191" spans="1:7" x14ac:dyDescent="0.25">
      <c r="A191" s="46" t="s">
        <v>81</v>
      </c>
      <c r="B191" s="42" t="s">
        <v>82</v>
      </c>
      <c r="C191" s="26" t="s">
        <v>19</v>
      </c>
      <c r="D191" s="27" t="s">
        <v>15</v>
      </c>
      <c r="E191" s="57">
        <v>50000</v>
      </c>
      <c r="F191" s="57">
        <v>50000</v>
      </c>
      <c r="G191" s="57">
        <v>50000</v>
      </c>
    </row>
    <row r="192" spans="1:7" x14ac:dyDescent="0.25">
      <c r="A192" s="46">
        <v>3294</v>
      </c>
      <c r="B192" s="42" t="s">
        <v>140</v>
      </c>
      <c r="C192" s="26" t="s">
        <v>19</v>
      </c>
      <c r="D192" s="27" t="s">
        <v>15</v>
      </c>
      <c r="E192" s="57">
        <v>150000</v>
      </c>
      <c r="F192" s="57">
        <v>150000</v>
      </c>
      <c r="G192" s="57">
        <v>150000</v>
      </c>
    </row>
    <row r="193" spans="1:7" x14ac:dyDescent="0.25">
      <c r="A193" s="46">
        <v>3295</v>
      </c>
      <c r="B193" s="42" t="s">
        <v>86</v>
      </c>
      <c r="C193" s="26" t="s">
        <v>19</v>
      </c>
      <c r="D193" s="27" t="s">
        <v>15</v>
      </c>
      <c r="E193" s="57">
        <v>100000</v>
      </c>
      <c r="F193" s="57">
        <v>100000</v>
      </c>
      <c r="G193" s="57">
        <v>100000</v>
      </c>
    </row>
    <row r="194" spans="1:7" x14ac:dyDescent="0.25">
      <c r="A194" s="44" t="s">
        <v>89</v>
      </c>
      <c r="B194" s="45" t="s">
        <v>90</v>
      </c>
      <c r="C194" s="21" t="s">
        <v>19</v>
      </c>
      <c r="D194" s="53" t="s">
        <v>15</v>
      </c>
      <c r="E194" s="54">
        <f t="shared" ref="E194:G195" si="38">E195</f>
        <v>12000</v>
      </c>
      <c r="F194" s="54">
        <f t="shared" si="38"/>
        <v>12000</v>
      </c>
      <c r="G194" s="54">
        <f t="shared" si="38"/>
        <v>12000</v>
      </c>
    </row>
    <row r="195" spans="1:7" x14ac:dyDescent="0.25">
      <c r="A195" s="24" t="s">
        <v>91</v>
      </c>
      <c r="B195" s="25" t="s">
        <v>92</v>
      </c>
      <c r="C195" s="32" t="s">
        <v>19</v>
      </c>
      <c r="D195" s="33" t="s">
        <v>15</v>
      </c>
      <c r="E195" s="36">
        <f t="shared" si="38"/>
        <v>12000</v>
      </c>
      <c r="F195" s="36">
        <f t="shared" si="38"/>
        <v>12000</v>
      </c>
      <c r="G195" s="36">
        <f t="shared" si="38"/>
        <v>12000</v>
      </c>
    </row>
    <row r="196" spans="1:7" x14ac:dyDescent="0.25">
      <c r="A196" s="41" t="s">
        <v>93</v>
      </c>
      <c r="B196" s="42" t="s">
        <v>94</v>
      </c>
      <c r="C196" s="26" t="s">
        <v>19</v>
      </c>
      <c r="D196" s="27" t="s">
        <v>15</v>
      </c>
      <c r="E196" s="58">
        <v>12000</v>
      </c>
      <c r="F196" s="58">
        <v>12000</v>
      </c>
      <c r="G196" s="58">
        <v>12000</v>
      </c>
    </row>
    <row r="197" spans="1:7" x14ac:dyDescent="0.25">
      <c r="A197" s="44" t="s">
        <v>141</v>
      </c>
      <c r="B197" s="45" t="s">
        <v>142</v>
      </c>
      <c r="C197" s="21" t="s">
        <v>19</v>
      </c>
      <c r="D197" s="53" t="s">
        <v>15</v>
      </c>
      <c r="E197" s="54">
        <f>E198</f>
        <v>70000</v>
      </c>
      <c r="F197" s="54">
        <f t="shared" ref="F197:G198" si="39">F198</f>
        <v>70000</v>
      </c>
      <c r="G197" s="54">
        <f t="shared" si="39"/>
        <v>70000</v>
      </c>
    </row>
    <row r="198" spans="1:7" x14ac:dyDescent="0.25">
      <c r="A198" s="24" t="s">
        <v>143</v>
      </c>
      <c r="B198" s="25" t="s">
        <v>144</v>
      </c>
      <c r="C198" s="32" t="s">
        <v>19</v>
      </c>
      <c r="D198" s="33" t="s">
        <v>15</v>
      </c>
      <c r="E198" s="59">
        <f>E199</f>
        <v>70000</v>
      </c>
      <c r="F198" s="59">
        <f t="shared" si="39"/>
        <v>70000</v>
      </c>
      <c r="G198" s="59">
        <f t="shared" si="39"/>
        <v>70000</v>
      </c>
    </row>
    <row r="199" spans="1:7" x14ac:dyDescent="0.25">
      <c r="A199" s="41" t="s">
        <v>145</v>
      </c>
      <c r="B199" s="42" t="s">
        <v>146</v>
      </c>
      <c r="C199" s="26" t="s">
        <v>19</v>
      </c>
      <c r="D199" s="27" t="s">
        <v>15</v>
      </c>
      <c r="E199" s="58">
        <v>70000</v>
      </c>
      <c r="F199" s="58">
        <v>70000</v>
      </c>
      <c r="G199" s="58">
        <v>70000</v>
      </c>
    </row>
    <row r="200" spans="1:7" x14ac:dyDescent="0.25">
      <c r="A200" s="44" t="s">
        <v>107</v>
      </c>
      <c r="B200" s="45" t="s">
        <v>108</v>
      </c>
      <c r="C200" s="21" t="s">
        <v>19</v>
      </c>
      <c r="D200" s="53" t="s">
        <v>15</v>
      </c>
      <c r="E200" s="54">
        <f t="shared" ref="E200:G200" si="40">E201</f>
        <v>70000</v>
      </c>
      <c r="F200" s="54">
        <f t="shared" si="40"/>
        <v>20000</v>
      </c>
      <c r="G200" s="54">
        <f t="shared" si="40"/>
        <v>20000</v>
      </c>
    </row>
    <row r="201" spans="1:7" x14ac:dyDescent="0.25">
      <c r="A201" s="24" t="s">
        <v>109</v>
      </c>
      <c r="B201" s="25" t="s">
        <v>110</v>
      </c>
      <c r="C201" s="32" t="s">
        <v>19</v>
      </c>
      <c r="D201" s="33" t="s">
        <v>15</v>
      </c>
      <c r="E201" s="36">
        <f t="shared" ref="E201:G201" si="41">SUM(E202)</f>
        <v>70000</v>
      </c>
      <c r="F201" s="36">
        <f t="shared" si="41"/>
        <v>20000</v>
      </c>
      <c r="G201" s="36">
        <f t="shared" si="41"/>
        <v>20000</v>
      </c>
    </row>
    <row r="202" spans="1:7" x14ac:dyDescent="0.25">
      <c r="A202" s="29" t="s">
        <v>111</v>
      </c>
      <c r="B202" s="30" t="s">
        <v>112</v>
      </c>
      <c r="C202" s="26" t="s">
        <v>19</v>
      </c>
      <c r="D202" s="27" t="s">
        <v>15</v>
      </c>
      <c r="E202" s="57">
        <v>70000</v>
      </c>
      <c r="F202" s="57">
        <v>20000</v>
      </c>
      <c r="G202" s="57">
        <v>20000</v>
      </c>
    </row>
    <row r="203" spans="1:7" x14ac:dyDescent="0.25">
      <c r="A203" s="44" t="s">
        <v>113</v>
      </c>
      <c r="B203" s="45" t="s">
        <v>114</v>
      </c>
      <c r="C203" s="21" t="s">
        <v>19</v>
      </c>
      <c r="D203" s="53" t="s">
        <v>15</v>
      </c>
      <c r="E203" s="54">
        <f>E204+E207+E209</f>
        <v>4220000</v>
      </c>
      <c r="F203" s="54">
        <f>F204+F207+F209</f>
        <v>650000</v>
      </c>
      <c r="G203" s="54">
        <f>G204+G207+G209</f>
        <v>0</v>
      </c>
    </row>
    <row r="204" spans="1:7" x14ac:dyDescent="0.25">
      <c r="A204" s="24" t="s">
        <v>115</v>
      </c>
      <c r="B204" s="25" t="s">
        <v>116</v>
      </c>
      <c r="C204" s="32" t="s">
        <v>19</v>
      </c>
      <c r="D204" s="60">
        <v>563</v>
      </c>
      <c r="E204" s="36">
        <f>SUM(E205:E206)</f>
        <v>520000</v>
      </c>
      <c r="F204" s="36">
        <f t="shared" ref="F204:G204" si="42">SUM(F205:F206)</f>
        <v>150000</v>
      </c>
      <c r="G204" s="36">
        <f t="shared" si="42"/>
        <v>0</v>
      </c>
    </row>
    <row r="205" spans="1:7" x14ac:dyDescent="0.25">
      <c r="A205" s="29" t="s">
        <v>117</v>
      </c>
      <c r="B205" s="30" t="s">
        <v>118</v>
      </c>
      <c r="C205" s="26" t="s">
        <v>19</v>
      </c>
      <c r="D205" s="27" t="s">
        <v>15</v>
      </c>
      <c r="E205" s="57">
        <v>500000</v>
      </c>
      <c r="F205" s="57">
        <v>150000</v>
      </c>
      <c r="G205" s="31">
        <f>150000-150000</f>
        <v>0</v>
      </c>
    </row>
    <row r="206" spans="1:7" x14ac:dyDescent="0.25">
      <c r="A206" s="29">
        <v>4222</v>
      </c>
      <c r="B206" s="30" t="s">
        <v>147</v>
      </c>
      <c r="C206" s="26" t="s">
        <v>19</v>
      </c>
      <c r="D206" s="27" t="s">
        <v>15</v>
      </c>
      <c r="E206" s="57">
        <v>20000</v>
      </c>
      <c r="F206" s="57">
        <v>0</v>
      </c>
      <c r="G206" s="57">
        <v>0</v>
      </c>
    </row>
    <row r="207" spans="1:7" x14ac:dyDescent="0.25">
      <c r="A207" s="43">
        <v>423</v>
      </c>
      <c r="B207" s="25" t="s">
        <v>119</v>
      </c>
      <c r="C207" s="26" t="s">
        <v>19</v>
      </c>
      <c r="D207" s="61" t="str">
        <f t="shared" ref="D207:G207" si="43">D208</f>
        <v>563</v>
      </c>
      <c r="E207" s="28">
        <f>E208</f>
        <v>200000</v>
      </c>
      <c r="F207" s="28">
        <f t="shared" si="43"/>
        <v>0</v>
      </c>
      <c r="G207" s="28">
        <f t="shared" si="43"/>
        <v>0</v>
      </c>
    </row>
    <row r="208" spans="1:7" x14ac:dyDescent="0.25">
      <c r="A208" s="29">
        <v>4231</v>
      </c>
      <c r="B208" s="30" t="s">
        <v>120</v>
      </c>
      <c r="C208" s="26" t="s">
        <v>19</v>
      </c>
      <c r="D208" s="26" t="s">
        <v>15</v>
      </c>
      <c r="E208" s="40">
        <v>200000</v>
      </c>
      <c r="F208" s="40"/>
      <c r="G208" s="40">
        <v>0</v>
      </c>
    </row>
    <row r="209" spans="1:7" x14ac:dyDescent="0.25">
      <c r="A209" s="43">
        <v>426</v>
      </c>
      <c r="B209" s="47" t="s">
        <v>121</v>
      </c>
      <c r="C209" s="32" t="s">
        <v>19</v>
      </c>
      <c r="D209" s="33" t="s">
        <v>15</v>
      </c>
      <c r="E209" s="36">
        <f>E210</f>
        <v>3500000</v>
      </c>
      <c r="F209" s="36">
        <f t="shared" ref="F209:G209" si="44">F210</f>
        <v>500000</v>
      </c>
      <c r="G209" s="36">
        <f t="shared" si="44"/>
        <v>0</v>
      </c>
    </row>
    <row r="210" spans="1:7" x14ac:dyDescent="0.25">
      <c r="A210" s="29">
        <v>4262</v>
      </c>
      <c r="B210" s="34" t="s">
        <v>122</v>
      </c>
      <c r="C210" s="26" t="s">
        <v>19</v>
      </c>
      <c r="D210" s="27" t="s">
        <v>15</v>
      </c>
      <c r="E210" s="57">
        <v>3500000</v>
      </c>
      <c r="F210" s="31">
        <f>3000000-2500000</f>
        <v>500000</v>
      </c>
      <c r="G210" s="31">
        <f>500000-500000</f>
        <v>0</v>
      </c>
    </row>
    <row r="211" spans="1:7" x14ac:dyDescent="0.25">
      <c r="A211" s="15" t="s">
        <v>148</v>
      </c>
      <c r="B211" s="16" t="s">
        <v>149</v>
      </c>
      <c r="C211" s="17" t="s">
        <v>19</v>
      </c>
      <c r="D211" s="18"/>
      <c r="E211" s="18">
        <f>E212+E221</f>
        <v>3482496</v>
      </c>
      <c r="F211" s="18">
        <f>F212+F221</f>
        <v>33676000</v>
      </c>
      <c r="G211" s="18">
        <f>G212+G221</f>
        <v>35316000</v>
      </c>
    </row>
    <row r="212" spans="1:7" x14ac:dyDescent="0.25">
      <c r="A212" s="19" t="s">
        <v>34</v>
      </c>
      <c r="B212" s="20" t="s">
        <v>35</v>
      </c>
      <c r="C212" s="21" t="s">
        <v>19</v>
      </c>
      <c r="D212" s="53">
        <v>11</v>
      </c>
      <c r="E212" s="23">
        <f>E216+E213+E219</f>
        <v>3316000</v>
      </c>
      <c r="F212" s="23">
        <f>F216+F213+F219</f>
        <v>2676000</v>
      </c>
      <c r="G212" s="23">
        <f>G216+G213+G219</f>
        <v>3316000</v>
      </c>
    </row>
    <row r="213" spans="1:7" x14ac:dyDescent="0.25">
      <c r="A213" s="24" t="s">
        <v>36</v>
      </c>
      <c r="B213" s="25" t="s">
        <v>37</v>
      </c>
      <c r="C213" s="32" t="s">
        <v>19</v>
      </c>
      <c r="D213" s="33" t="s">
        <v>7</v>
      </c>
      <c r="E213" s="28">
        <f>SUM(E214:E215)</f>
        <v>40000</v>
      </c>
      <c r="F213" s="28">
        <f>SUM(F214:F215)</f>
        <v>40000</v>
      </c>
      <c r="G213" s="28">
        <f>SUM(G214:G215)</f>
        <v>40000</v>
      </c>
    </row>
    <row r="214" spans="1:7" x14ac:dyDescent="0.25">
      <c r="A214" s="29" t="s">
        <v>38</v>
      </c>
      <c r="B214" s="30" t="s">
        <v>39</v>
      </c>
      <c r="C214" s="27" t="s">
        <v>19</v>
      </c>
      <c r="D214" s="27" t="s">
        <v>7</v>
      </c>
      <c r="E214" s="31">
        <v>20000</v>
      </c>
      <c r="F214" s="31">
        <v>20000</v>
      </c>
      <c r="G214" s="31">
        <v>20000</v>
      </c>
    </row>
    <row r="215" spans="1:7" x14ac:dyDescent="0.25">
      <c r="A215" s="29" t="s">
        <v>42</v>
      </c>
      <c r="B215" s="30" t="s">
        <v>43</v>
      </c>
      <c r="C215" s="27" t="s">
        <v>150</v>
      </c>
      <c r="D215" s="27" t="s">
        <v>7</v>
      </c>
      <c r="E215" s="31">
        <v>20000</v>
      </c>
      <c r="F215" s="31">
        <v>20000</v>
      </c>
      <c r="G215" s="31">
        <v>20000</v>
      </c>
    </row>
    <row r="216" spans="1:7" x14ac:dyDescent="0.25">
      <c r="A216" s="24" t="s">
        <v>151</v>
      </c>
      <c r="B216" s="25" t="s">
        <v>56</v>
      </c>
      <c r="C216" s="27" t="s">
        <v>19</v>
      </c>
      <c r="D216" s="27" t="s">
        <v>7</v>
      </c>
      <c r="E216" s="36">
        <f>SUM(E217:E218)</f>
        <v>3256000</v>
      </c>
      <c r="F216" s="36">
        <f>SUM(F217:F218)</f>
        <v>2616000</v>
      </c>
      <c r="G216" s="36">
        <f>SUM(G217:G218)</f>
        <v>3256000</v>
      </c>
    </row>
    <row r="217" spans="1:7" x14ac:dyDescent="0.25">
      <c r="A217" s="41" t="s">
        <v>61</v>
      </c>
      <c r="B217" s="42" t="s">
        <v>62</v>
      </c>
      <c r="C217" s="26" t="s">
        <v>19</v>
      </c>
      <c r="D217" s="27" t="s">
        <v>7</v>
      </c>
      <c r="E217" s="31">
        <v>50000</v>
      </c>
      <c r="F217" s="31">
        <v>50000</v>
      </c>
      <c r="G217" s="31">
        <v>50000</v>
      </c>
    </row>
    <row r="218" spans="1:7" x14ac:dyDescent="0.25">
      <c r="A218" s="29">
        <v>3237</v>
      </c>
      <c r="B218" s="30" t="s">
        <v>70</v>
      </c>
      <c r="C218" s="27" t="s">
        <v>19</v>
      </c>
      <c r="D218" s="27" t="s">
        <v>7</v>
      </c>
      <c r="E218" s="31">
        <f>32000000*(0.06+0.06*0.25)+83*2000+320*2000</f>
        <v>3206000</v>
      </c>
      <c r="F218" s="31">
        <f>3200000*(0.6+0.6*0.25)+83*2000</f>
        <v>2566000</v>
      </c>
      <c r="G218" s="31">
        <f>320*2000+3200000*(0.6+0.6*0.25)+83*2000</f>
        <v>3206000</v>
      </c>
    </row>
    <row r="219" spans="1:7" x14ac:dyDescent="0.25">
      <c r="A219" s="43" t="s">
        <v>75</v>
      </c>
      <c r="B219" s="25" t="s">
        <v>76</v>
      </c>
      <c r="C219" s="26" t="s">
        <v>19</v>
      </c>
      <c r="D219" s="32" t="s">
        <v>7</v>
      </c>
      <c r="E219" s="28">
        <f t="shared" ref="E219:G219" si="45">E220</f>
        <v>20000</v>
      </c>
      <c r="F219" s="28">
        <f t="shared" si="45"/>
        <v>20000</v>
      </c>
      <c r="G219" s="28">
        <f t="shared" si="45"/>
        <v>20000</v>
      </c>
    </row>
    <row r="220" spans="1:7" x14ac:dyDescent="0.25">
      <c r="A220" s="46" t="s">
        <v>81</v>
      </c>
      <c r="B220" s="42" t="s">
        <v>82</v>
      </c>
      <c r="C220" s="26" t="s">
        <v>19</v>
      </c>
      <c r="D220" s="26" t="s">
        <v>7</v>
      </c>
      <c r="E220" s="40">
        <v>20000</v>
      </c>
      <c r="F220" s="40">
        <v>20000</v>
      </c>
      <c r="G220" s="40">
        <v>20000</v>
      </c>
    </row>
    <row r="221" spans="1:7" x14ac:dyDescent="0.25">
      <c r="A221" s="19">
        <v>-35</v>
      </c>
      <c r="B221" s="20" t="s">
        <v>126</v>
      </c>
      <c r="C221" s="53" t="s">
        <v>19</v>
      </c>
      <c r="D221" s="53" t="s">
        <v>7</v>
      </c>
      <c r="E221" s="23">
        <f>E222</f>
        <v>166496</v>
      </c>
      <c r="F221" s="23">
        <f>F222</f>
        <v>31000000</v>
      </c>
      <c r="G221" s="23">
        <f>G222</f>
        <v>32000000</v>
      </c>
    </row>
    <row r="222" spans="1:7" x14ac:dyDescent="0.25">
      <c r="A222" s="24" t="s">
        <v>152</v>
      </c>
      <c r="B222" s="25" t="s">
        <v>153</v>
      </c>
      <c r="C222" s="27" t="s">
        <v>19</v>
      </c>
      <c r="D222" s="62">
        <v>11</v>
      </c>
      <c r="E222" s="36">
        <f>SUM(E223:E223)</f>
        <v>166496</v>
      </c>
      <c r="F222" s="36">
        <f>SUM(F223:F223)</f>
        <v>31000000</v>
      </c>
      <c r="G222" s="36">
        <f>SUM(G223:G223)</f>
        <v>32000000</v>
      </c>
    </row>
    <row r="223" spans="1:7" x14ac:dyDescent="0.25">
      <c r="A223" s="29">
        <v>3522</v>
      </c>
      <c r="B223" s="30" t="s">
        <v>154</v>
      </c>
      <c r="C223" s="27" t="s">
        <v>19</v>
      </c>
      <c r="D223" s="27" t="s">
        <v>7</v>
      </c>
      <c r="E223" s="31">
        <v>166496</v>
      </c>
      <c r="F223" s="31">
        <v>31000000</v>
      </c>
      <c r="G223" s="31">
        <v>32000000</v>
      </c>
    </row>
    <row r="224" spans="1:7" x14ac:dyDescent="0.25">
      <c r="A224" s="15" t="s">
        <v>155</v>
      </c>
      <c r="B224" s="16" t="s">
        <v>156</v>
      </c>
      <c r="C224" s="17" t="s">
        <v>19</v>
      </c>
      <c r="D224" s="18"/>
      <c r="E224" s="18">
        <f>E225+E238</f>
        <v>4490000</v>
      </c>
      <c r="F224" s="18">
        <f>F225+F238</f>
        <v>4510000</v>
      </c>
      <c r="G224" s="18">
        <f>G225+G238</f>
        <v>4510000</v>
      </c>
    </row>
    <row r="225" spans="1:7" x14ac:dyDescent="0.25">
      <c r="A225" s="19" t="s">
        <v>34</v>
      </c>
      <c r="B225" s="20" t="s">
        <v>35</v>
      </c>
      <c r="C225" s="21" t="s">
        <v>19</v>
      </c>
      <c r="D225" s="22">
        <v>11</v>
      </c>
      <c r="E225" s="23">
        <f>E226+E228+E233+E235</f>
        <v>260000</v>
      </c>
      <c r="F225" s="23">
        <f>F226+F228+F233+F235</f>
        <v>280000</v>
      </c>
      <c r="G225" s="23">
        <f>G226+G228+G233+G235</f>
        <v>280000</v>
      </c>
    </row>
    <row r="226" spans="1:7" x14ac:dyDescent="0.25">
      <c r="A226" s="24" t="s">
        <v>36</v>
      </c>
      <c r="B226" s="25" t="s">
        <v>37</v>
      </c>
      <c r="C226" s="32" t="s">
        <v>19</v>
      </c>
      <c r="D226" s="52">
        <v>11</v>
      </c>
      <c r="E226" s="28">
        <f>SUM(E227:E227)</f>
        <v>40000</v>
      </c>
      <c r="F226" s="28">
        <f>SUM(F227:F227)</f>
        <v>60000</v>
      </c>
      <c r="G226" s="28">
        <f>SUM(G227:G227)</f>
        <v>60000</v>
      </c>
    </row>
    <row r="227" spans="1:7" x14ac:dyDescent="0.25">
      <c r="A227" s="41" t="s">
        <v>38</v>
      </c>
      <c r="B227" s="42" t="s">
        <v>39</v>
      </c>
      <c r="C227" s="26" t="s">
        <v>19</v>
      </c>
      <c r="D227" s="26" t="s">
        <v>7</v>
      </c>
      <c r="E227" s="31">
        <v>40000</v>
      </c>
      <c r="F227" s="31">
        <v>60000</v>
      </c>
      <c r="G227" s="31">
        <v>60000</v>
      </c>
    </row>
    <row r="228" spans="1:7" x14ac:dyDescent="0.25">
      <c r="A228" s="24" t="s">
        <v>55</v>
      </c>
      <c r="B228" s="25" t="s">
        <v>56</v>
      </c>
      <c r="C228" s="32" t="s">
        <v>19</v>
      </c>
      <c r="D228" s="32" t="s">
        <v>7</v>
      </c>
      <c r="E228" s="36">
        <f t="shared" ref="E228:G228" si="46">SUM(E229:E232)</f>
        <v>120000</v>
      </c>
      <c r="F228" s="36">
        <f t="shared" si="46"/>
        <v>120000</v>
      </c>
      <c r="G228" s="36">
        <f t="shared" si="46"/>
        <v>120000</v>
      </c>
    </row>
    <row r="229" spans="1:7" x14ac:dyDescent="0.25">
      <c r="A229" s="41" t="s">
        <v>61</v>
      </c>
      <c r="B229" s="42" t="s">
        <v>62</v>
      </c>
      <c r="C229" s="26" t="s">
        <v>19</v>
      </c>
      <c r="D229" s="63" t="s">
        <v>7</v>
      </c>
      <c r="E229" s="31">
        <v>20000</v>
      </c>
      <c r="F229" s="31">
        <v>20000</v>
      </c>
      <c r="G229" s="31">
        <v>20000</v>
      </c>
    </row>
    <row r="230" spans="1:7" x14ac:dyDescent="0.25">
      <c r="A230" s="41" t="s">
        <v>65</v>
      </c>
      <c r="B230" s="42" t="s">
        <v>66</v>
      </c>
      <c r="C230" s="26" t="s">
        <v>19</v>
      </c>
      <c r="D230" s="26" t="s">
        <v>7</v>
      </c>
      <c r="E230" s="31">
        <v>20000</v>
      </c>
      <c r="F230" s="31">
        <v>20000</v>
      </c>
      <c r="G230" s="31">
        <v>20000</v>
      </c>
    </row>
    <row r="231" spans="1:7" x14ac:dyDescent="0.25">
      <c r="A231" s="41" t="s">
        <v>69</v>
      </c>
      <c r="B231" s="42" t="s">
        <v>70</v>
      </c>
      <c r="C231" s="26" t="s">
        <v>19</v>
      </c>
      <c r="D231" s="26" t="s">
        <v>7</v>
      </c>
      <c r="E231" s="31">
        <v>60000</v>
      </c>
      <c r="F231" s="31">
        <v>60000</v>
      </c>
      <c r="G231" s="31">
        <v>60000</v>
      </c>
    </row>
    <row r="232" spans="1:7" x14ac:dyDescent="0.25">
      <c r="A232" s="41" t="s">
        <v>73</v>
      </c>
      <c r="B232" s="42" t="s">
        <v>74</v>
      </c>
      <c r="C232" s="26" t="s">
        <v>19</v>
      </c>
      <c r="D232" s="26" t="s">
        <v>7</v>
      </c>
      <c r="E232" s="31">
        <v>20000</v>
      </c>
      <c r="F232" s="31">
        <v>20000</v>
      </c>
      <c r="G232" s="31">
        <v>20000</v>
      </c>
    </row>
    <row r="233" spans="1:7" x14ac:dyDescent="0.25">
      <c r="A233" s="43" t="s">
        <v>157</v>
      </c>
      <c r="B233" s="25" t="s">
        <v>158</v>
      </c>
      <c r="C233" s="32" t="s">
        <v>19</v>
      </c>
      <c r="D233" s="52">
        <v>11</v>
      </c>
      <c r="E233" s="28">
        <f t="shared" ref="E233:G233" si="47">E234</f>
        <v>20000</v>
      </c>
      <c r="F233" s="28">
        <f t="shared" si="47"/>
        <v>20000</v>
      </c>
      <c r="G233" s="28">
        <f t="shared" si="47"/>
        <v>20000</v>
      </c>
    </row>
    <row r="234" spans="1:7" x14ac:dyDescent="0.25">
      <c r="A234" s="46" t="s">
        <v>159</v>
      </c>
      <c r="B234" s="42" t="s">
        <v>158</v>
      </c>
      <c r="C234" s="26" t="s">
        <v>19</v>
      </c>
      <c r="D234" s="63" t="s">
        <v>7</v>
      </c>
      <c r="E234" s="40">
        <v>20000</v>
      </c>
      <c r="F234" s="40">
        <v>20000</v>
      </c>
      <c r="G234" s="40">
        <v>20000</v>
      </c>
    </row>
    <row r="235" spans="1:7" x14ac:dyDescent="0.25">
      <c r="A235" s="43" t="s">
        <v>75</v>
      </c>
      <c r="B235" s="25" t="s">
        <v>76</v>
      </c>
      <c r="C235" s="26" t="s">
        <v>19</v>
      </c>
      <c r="D235" s="32" t="s">
        <v>7</v>
      </c>
      <c r="E235" s="28">
        <f t="shared" ref="E235:G235" si="48">SUM(E236:E237)</f>
        <v>80000</v>
      </c>
      <c r="F235" s="28">
        <f t="shared" si="48"/>
        <v>80000</v>
      </c>
      <c r="G235" s="28">
        <f t="shared" si="48"/>
        <v>80000</v>
      </c>
    </row>
    <row r="236" spans="1:7" x14ac:dyDescent="0.25">
      <c r="A236" s="46" t="s">
        <v>81</v>
      </c>
      <c r="B236" s="42" t="s">
        <v>82</v>
      </c>
      <c r="C236" s="26" t="s">
        <v>19</v>
      </c>
      <c r="D236" s="26" t="s">
        <v>7</v>
      </c>
      <c r="E236" s="40">
        <v>20000</v>
      </c>
      <c r="F236" s="64">
        <v>20000</v>
      </c>
      <c r="G236" s="64">
        <v>20000</v>
      </c>
    </row>
    <row r="237" spans="1:7" x14ac:dyDescent="0.25">
      <c r="A237" s="46">
        <v>3294</v>
      </c>
      <c r="B237" s="42" t="s">
        <v>140</v>
      </c>
      <c r="C237" s="26" t="s">
        <v>19</v>
      </c>
      <c r="D237" s="26" t="s">
        <v>7</v>
      </c>
      <c r="E237" s="40">
        <v>60000</v>
      </c>
      <c r="F237" s="64">
        <v>60000</v>
      </c>
      <c r="G237" s="64">
        <v>60000</v>
      </c>
    </row>
    <row r="238" spans="1:7" x14ac:dyDescent="0.25">
      <c r="A238" s="65" t="s">
        <v>125</v>
      </c>
      <c r="B238" s="45" t="s">
        <v>126</v>
      </c>
      <c r="C238" s="21" t="s">
        <v>19</v>
      </c>
      <c r="D238" s="21" t="s">
        <v>7</v>
      </c>
      <c r="E238" s="23">
        <f t="shared" ref="E238:G239" si="49">E239</f>
        <v>4230000</v>
      </c>
      <c r="F238" s="23">
        <f t="shared" si="49"/>
        <v>4230000</v>
      </c>
      <c r="G238" s="23">
        <f t="shared" si="49"/>
        <v>4230000</v>
      </c>
    </row>
    <row r="239" spans="1:7" x14ac:dyDescent="0.25">
      <c r="A239" s="24" t="s">
        <v>152</v>
      </c>
      <c r="B239" s="25" t="s">
        <v>153</v>
      </c>
      <c r="C239" s="32" t="s">
        <v>19</v>
      </c>
      <c r="D239" s="52">
        <v>11</v>
      </c>
      <c r="E239" s="28">
        <f t="shared" si="49"/>
        <v>4230000</v>
      </c>
      <c r="F239" s="28">
        <f t="shared" si="49"/>
        <v>4230000</v>
      </c>
      <c r="G239" s="28">
        <f t="shared" si="49"/>
        <v>4230000</v>
      </c>
    </row>
    <row r="240" spans="1:7" x14ac:dyDescent="0.25">
      <c r="A240" s="29" t="s">
        <v>160</v>
      </c>
      <c r="B240" s="42" t="s">
        <v>154</v>
      </c>
      <c r="C240" s="26" t="s">
        <v>19</v>
      </c>
      <c r="D240" s="63" t="s">
        <v>7</v>
      </c>
      <c r="E240" s="40">
        <v>4230000</v>
      </c>
      <c r="F240" s="40">
        <v>4230000</v>
      </c>
      <c r="G240" s="40">
        <v>4230000</v>
      </c>
    </row>
    <row r="241" spans="1:7" x14ac:dyDescent="0.25">
      <c r="A241" s="66" t="s">
        <v>161</v>
      </c>
      <c r="B241" s="67" t="s">
        <v>162</v>
      </c>
      <c r="C241" s="17" t="s">
        <v>19</v>
      </c>
      <c r="D241" s="18"/>
      <c r="E241" s="18">
        <f>E242</f>
        <v>546300</v>
      </c>
      <c r="F241" s="18">
        <f>F242</f>
        <v>0</v>
      </c>
      <c r="G241" s="18">
        <f>G242</f>
        <v>0</v>
      </c>
    </row>
    <row r="242" spans="1:7" x14ac:dyDescent="0.25">
      <c r="A242" s="19" t="s">
        <v>34</v>
      </c>
      <c r="B242" s="20" t="s">
        <v>35</v>
      </c>
      <c r="C242" s="21" t="s">
        <v>19</v>
      </c>
      <c r="D242" s="53" t="s">
        <v>12</v>
      </c>
      <c r="E242" s="23">
        <f>E243+E246+E252+E254</f>
        <v>546300</v>
      </c>
      <c r="F242" s="23">
        <f>F243+F246+F252+F254</f>
        <v>0</v>
      </c>
      <c r="G242" s="23">
        <f>G243+G246+G252+G254</f>
        <v>0</v>
      </c>
    </row>
    <row r="243" spans="1:7" x14ac:dyDescent="0.25">
      <c r="A243" s="24" t="s">
        <v>36</v>
      </c>
      <c r="B243" s="25" t="s">
        <v>37</v>
      </c>
      <c r="C243" s="32" t="s">
        <v>19</v>
      </c>
      <c r="D243" s="33">
        <v>51</v>
      </c>
      <c r="E243" s="28">
        <f>SUM(E244:E245)</f>
        <v>192500</v>
      </c>
      <c r="F243" s="28">
        <f>SUM(F244:F245)</f>
        <v>0</v>
      </c>
      <c r="G243" s="28">
        <f>SUM(G244:G245)</f>
        <v>0</v>
      </c>
    </row>
    <row r="244" spans="1:7" x14ac:dyDescent="0.25">
      <c r="A244" s="29" t="s">
        <v>38</v>
      </c>
      <c r="B244" s="30" t="s">
        <v>39</v>
      </c>
      <c r="C244" s="27" t="s">
        <v>19</v>
      </c>
      <c r="D244" s="27" t="s">
        <v>12</v>
      </c>
      <c r="E244" s="31">
        <v>137500</v>
      </c>
      <c r="F244" s="31">
        <v>0</v>
      </c>
      <c r="G244" s="31">
        <v>0</v>
      </c>
    </row>
    <row r="245" spans="1:7" x14ac:dyDescent="0.25">
      <c r="A245" s="29" t="s">
        <v>42</v>
      </c>
      <c r="B245" s="30" t="s">
        <v>43</v>
      </c>
      <c r="C245" s="27" t="s">
        <v>19</v>
      </c>
      <c r="D245" s="27" t="s">
        <v>12</v>
      </c>
      <c r="E245" s="31">
        <v>55000</v>
      </c>
      <c r="F245" s="31">
        <v>0</v>
      </c>
      <c r="G245" s="31">
        <v>0</v>
      </c>
    </row>
    <row r="246" spans="1:7" x14ac:dyDescent="0.25">
      <c r="A246" s="43" t="s">
        <v>55</v>
      </c>
      <c r="B246" s="25" t="s">
        <v>56</v>
      </c>
      <c r="C246" s="33" t="s">
        <v>19</v>
      </c>
      <c r="D246" s="62">
        <v>51</v>
      </c>
      <c r="E246" s="36">
        <f>SUM(E247:E251)</f>
        <v>220000</v>
      </c>
      <c r="F246" s="36">
        <f>SUM(F247:F251)</f>
        <v>0</v>
      </c>
      <c r="G246" s="36">
        <f>SUM(G247:G251)</f>
        <v>0</v>
      </c>
    </row>
    <row r="247" spans="1:7" x14ac:dyDescent="0.25">
      <c r="A247" s="29" t="s">
        <v>61</v>
      </c>
      <c r="B247" s="30" t="s">
        <v>62</v>
      </c>
      <c r="C247" s="48" t="s">
        <v>19</v>
      </c>
      <c r="D247" s="27" t="s">
        <v>12</v>
      </c>
      <c r="E247" s="31">
        <v>93500</v>
      </c>
      <c r="F247" s="31">
        <v>0</v>
      </c>
      <c r="G247" s="31">
        <v>0</v>
      </c>
    </row>
    <row r="248" spans="1:7" x14ac:dyDescent="0.25">
      <c r="A248" s="29" t="s">
        <v>65</v>
      </c>
      <c r="B248" s="30" t="s">
        <v>66</v>
      </c>
      <c r="C248" s="48" t="s">
        <v>19</v>
      </c>
      <c r="D248" s="27" t="s">
        <v>12</v>
      </c>
      <c r="E248" s="31">
        <v>27500</v>
      </c>
      <c r="F248" s="31">
        <v>0</v>
      </c>
      <c r="G248" s="31">
        <v>0</v>
      </c>
    </row>
    <row r="249" spans="1:7" x14ac:dyDescent="0.25">
      <c r="A249" s="29" t="s">
        <v>69</v>
      </c>
      <c r="B249" s="30" t="s">
        <v>70</v>
      </c>
      <c r="C249" s="48" t="s">
        <v>19</v>
      </c>
      <c r="D249" s="27" t="s">
        <v>12</v>
      </c>
      <c r="E249" s="31">
        <v>44000</v>
      </c>
      <c r="F249" s="31">
        <v>0</v>
      </c>
      <c r="G249" s="31">
        <v>0</v>
      </c>
    </row>
    <row r="250" spans="1:7" x14ac:dyDescent="0.25">
      <c r="A250" s="29" t="s">
        <v>71</v>
      </c>
      <c r="B250" s="30" t="s">
        <v>72</v>
      </c>
      <c r="C250" s="48" t="s">
        <v>19</v>
      </c>
      <c r="D250" s="27" t="s">
        <v>12</v>
      </c>
      <c r="E250" s="31">
        <v>16500</v>
      </c>
      <c r="F250" s="31">
        <v>0</v>
      </c>
      <c r="G250" s="31">
        <v>0</v>
      </c>
    </row>
    <row r="251" spans="1:7" x14ac:dyDescent="0.25">
      <c r="A251" s="29" t="s">
        <v>73</v>
      </c>
      <c r="B251" s="30" t="s">
        <v>74</v>
      </c>
      <c r="C251" s="48" t="s">
        <v>19</v>
      </c>
      <c r="D251" s="27" t="s">
        <v>12</v>
      </c>
      <c r="E251" s="31">
        <v>38500</v>
      </c>
      <c r="F251" s="31">
        <v>0</v>
      </c>
      <c r="G251" s="31">
        <v>0</v>
      </c>
    </row>
    <row r="252" spans="1:7" x14ac:dyDescent="0.25">
      <c r="A252" s="43" t="s">
        <v>157</v>
      </c>
      <c r="B252" s="25" t="s">
        <v>158</v>
      </c>
      <c r="C252" s="33" t="s">
        <v>19</v>
      </c>
      <c r="D252" s="33" t="s">
        <v>12</v>
      </c>
      <c r="E252" s="36">
        <f t="shared" ref="E252:G252" si="50">SUM(E253)</f>
        <v>44000</v>
      </c>
      <c r="F252" s="36">
        <f t="shared" si="50"/>
        <v>0</v>
      </c>
      <c r="G252" s="36">
        <f t="shared" si="50"/>
        <v>0</v>
      </c>
    </row>
    <row r="253" spans="1:7" x14ac:dyDescent="0.25">
      <c r="A253" s="29" t="s">
        <v>159</v>
      </c>
      <c r="B253" s="30" t="s">
        <v>158</v>
      </c>
      <c r="C253" s="48" t="s">
        <v>19</v>
      </c>
      <c r="D253" s="27" t="s">
        <v>12</v>
      </c>
      <c r="E253" s="31">
        <v>44000</v>
      </c>
      <c r="F253" s="31">
        <v>0</v>
      </c>
      <c r="G253" s="31">
        <v>0</v>
      </c>
    </row>
    <row r="254" spans="1:7" x14ac:dyDescent="0.25">
      <c r="A254" s="43" t="s">
        <v>75</v>
      </c>
      <c r="B254" s="25" t="s">
        <v>76</v>
      </c>
      <c r="C254" s="33" t="s">
        <v>19</v>
      </c>
      <c r="D254" s="33" t="s">
        <v>12</v>
      </c>
      <c r="E254" s="36">
        <f>SUM(E255:E256)</f>
        <v>89800</v>
      </c>
      <c r="F254" s="36">
        <f>SUM(F255:F256)</f>
        <v>0</v>
      </c>
      <c r="G254" s="36">
        <f>SUM(G255:G256)</f>
        <v>0</v>
      </c>
    </row>
    <row r="255" spans="1:7" x14ac:dyDescent="0.25">
      <c r="A255" s="29" t="s">
        <v>81</v>
      </c>
      <c r="B255" s="30" t="s">
        <v>82</v>
      </c>
      <c r="C255" s="48" t="s">
        <v>19</v>
      </c>
      <c r="D255" s="27" t="s">
        <v>12</v>
      </c>
      <c r="E255" s="31">
        <v>73300</v>
      </c>
      <c r="F255" s="31">
        <v>0</v>
      </c>
      <c r="G255" s="31">
        <v>0</v>
      </c>
    </row>
    <row r="256" spans="1:7" x14ac:dyDescent="0.25">
      <c r="A256" s="29" t="s">
        <v>88</v>
      </c>
      <c r="B256" s="30" t="s">
        <v>76</v>
      </c>
      <c r="C256" s="48" t="s">
        <v>19</v>
      </c>
      <c r="D256" s="27" t="s">
        <v>12</v>
      </c>
      <c r="E256" s="31">
        <v>16500</v>
      </c>
      <c r="F256" s="31">
        <v>0</v>
      </c>
      <c r="G256" s="31">
        <v>0</v>
      </c>
    </row>
    <row r="257" spans="1:7" x14ac:dyDescent="0.25">
      <c r="A257" s="15" t="s">
        <v>163</v>
      </c>
      <c r="B257" s="16" t="s">
        <v>164</v>
      </c>
      <c r="C257" s="17" t="s">
        <v>19</v>
      </c>
      <c r="D257" s="18"/>
      <c r="E257" s="18">
        <f>E258+E265+E279</f>
        <v>23344179</v>
      </c>
      <c r="F257" s="18">
        <f>F258+F265+F279</f>
        <v>16898465</v>
      </c>
      <c r="G257" s="18">
        <f>G258+G265+G279</f>
        <v>3091667</v>
      </c>
    </row>
    <row r="258" spans="1:7" x14ac:dyDescent="0.25">
      <c r="A258" s="19" t="s">
        <v>11</v>
      </c>
      <c r="B258" s="20" t="s">
        <v>20</v>
      </c>
      <c r="C258" s="21" t="s">
        <v>19</v>
      </c>
      <c r="D258" s="53" t="s">
        <v>15</v>
      </c>
      <c r="E258" s="23">
        <f>E259+E261+E263</f>
        <v>3334742</v>
      </c>
      <c r="F258" s="23">
        <f t="shared" ref="F258:G258" si="51">F259+F261+F263</f>
        <v>3351121</v>
      </c>
      <c r="G258" s="23">
        <f t="shared" si="51"/>
        <v>1704935</v>
      </c>
    </row>
    <row r="259" spans="1:7" x14ac:dyDescent="0.25">
      <c r="A259" s="24" t="s">
        <v>21</v>
      </c>
      <c r="B259" s="25" t="s">
        <v>22</v>
      </c>
      <c r="C259" s="26" t="s">
        <v>19</v>
      </c>
      <c r="D259" s="35">
        <v>563</v>
      </c>
      <c r="E259" s="28">
        <f>SUM(E260:E260)</f>
        <v>2812011</v>
      </c>
      <c r="F259" s="28">
        <f t="shared" ref="F259:G259" si="52">SUM(F260:F260)</f>
        <v>2826071</v>
      </c>
      <c r="G259" s="28">
        <f t="shared" si="52"/>
        <v>1413035</v>
      </c>
    </row>
    <row r="260" spans="1:7" x14ac:dyDescent="0.25">
      <c r="A260" s="29" t="s">
        <v>23</v>
      </c>
      <c r="B260" s="30" t="s">
        <v>24</v>
      </c>
      <c r="C260" s="26" t="s">
        <v>19</v>
      </c>
      <c r="D260" s="26" t="s">
        <v>15</v>
      </c>
      <c r="E260" s="40">
        <v>2812011</v>
      </c>
      <c r="F260" s="40">
        <v>2826071</v>
      </c>
      <c r="G260" s="40">
        <v>1413035</v>
      </c>
    </row>
    <row r="261" spans="1:7" x14ac:dyDescent="0.25">
      <c r="A261" s="24" t="s">
        <v>27</v>
      </c>
      <c r="B261" s="25" t="s">
        <v>28</v>
      </c>
      <c r="C261" s="32" t="s">
        <v>19</v>
      </c>
      <c r="D261" s="32" t="s">
        <v>15</v>
      </c>
      <c r="E261" s="28">
        <f>SUM(E262:E262)</f>
        <v>58750</v>
      </c>
      <c r="F261" s="28">
        <f>SUM(F262:F262)</f>
        <v>58750</v>
      </c>
      <c r="G261" s="28">
        <f>SUM(G262:G262)</f>
        <v>58750</v>
      </c>
    </row>
    <row r="262" spans="1:7" x14ac:dyDescent="0.25">
      <c r="A262" s="29" t="s">
        <v>29</v>
      </c>
      <c r="B262" s="30" t="s">
        <v>28</v>
      </c>
      <c r="C262" s="26" t="s">
        <v>19</v>
      </c>
      <c r="D262" s="26" t="s">
        <v>15</v>
      </c>
      <c r="E262" s="40">
        <v>58750</v>
      </c>
      <c r="F262" s="40">
        <v>58750</v>
      </c>
      <c r="G262" s="40">
        <v>58750</v>
      </c>
    </row>
    <row r="263" spans="1:7" x14ac:dyDescent="0.25">
      <c r="A263" s="24" t="s">
        <v>30</v>
      </c>
      <c r="B263" s="25" t="s">
        <v>31</v>
      </c>
      <c r="C263" s="32" t="s">
        <v>19</v>
      </c>
      <c r="D263" s="32" t="s">
        <v>15</v>
      </c>
      <c r="E263" s="28">
        <f>SUM(E264:E264)</f>
        <v>463981</v>
      </c>
      <c r="F263" s="28">
        <f>SUM(F264:F264)</f>
        <v>466300</v>
      </c>
      <c r="G263" s="28">
        <f>SUM(G264:G264)</f>
        <v>233150</v>
      </c>
    </row>
    <row r="264" spans="1:7" x14ac:dyDescent="0.25">
      <c r="A264" s="29" t="s">
        <v>32</v>
      </c>
      <c r="B264" s="30" t="s">
        <v>33</v>
      </c>
      <c r="C264" s="26" t="s">
        <v>19</v>
      </c>
      <c r="D264" s="26" t="s">
        <v>15</v>
      </c>
      <c r="E264" s="40">
        <v>463981</v>
      </c>
      <c r="F264" s="40">
        <v>466300</v>
      </c>
      <c r="G264" s="40">
        <v>233150</v>
      </c>
    </row>
    <row r="265" spans="1:7" x14ac:dyDescent="0.25">
      <c r="A265" s="65">
        <v>-32</v>
      </c>
      <c r="B265" s="45" t="s">
        <v>35</v>
      </c>
      <c r="C265" s="21" t="s">
        <v>19</v>
      </c>
      <c r="D265" s="21" t="s">
        <v>15</v>
      </c>
      <c r="E265" s="23">
        <f>E266+E270+E275+E277</f>
        <v>19865767</v>
      </c>
      <c r="F265" s="23">
        <f>F266+F270+F275+F277</f>
        <v>13403674</v>
      </c>
      <c r="G265" s="23">
        <f>G266+G270+G275+G277</f>
        <v>1383062</v>
      </c>
    </row>
    <row r="266" spans="1:7" x14ac:dyDescent="0.25">
      <c r="A266" s="24" t="s">
        <v>36</v>
      </c>
      <c r="B266" s="25" t="s">
        <v>37</v>
      </c>
      <c r="C266" s="32" t="s">
        <v>19</v>
      </c>
      <c r="D266" s="32">
        <v>563</v>
      </c>
      <c r="E266" s="28">
        <f>SUM(E267:E269)</f>
        <v>890433</v>
      </c>
      <c r="F266" s="28">
        <f>SUM(F267:F269)</f>
        <v>890433</v>
      </c>
      <c r="G266" s="28">
        <f>SUM(G267:G269)</f>
        <v>141883</v>
      </c>
    </row>
    <row r="267" spans="1:7" x14ac:dyDescent="0.25">
      <c r="A267" s="29" t="s">
        <v>38</v>
      </c>
      <c r="B267" s="30" t="s">
        <v>39</v>
      </c>
      <c r="C267" s="26" t="s">
        <v>19</v>
      </c>
      <c r="D267" s="26" t="s">
        <v>15</v>
      </c>
      <c r="E267" s="40">
        <v>378333</v>
      </c>
      <c r="F267" s="40">
        <v>378333</v>
      </c>
      <c r="G267" s="40">
        <f>378333-300000</f>
        <v>78333</v>
      </c>
    </row>
    <row r="268" spans="1:7" x14ac:dyDescent="0.25">
      <c r="A268" s="29" t="s">
        <v>40</v>
      </c>
      <c r="B268" s="30" t="s">
        <v>41</v>
      </c>
      <c r="C268" s="26" t="s">
        <v>19</v>
      </c>
      <c r="D268" s="26" t="s">
        <v>15</v>
      </c>
      <c r="E268" s="40">
        <v>127100</v>
      </c>
      <c r="F268" s="40">
        <v>127100</v>
      </c>
      <c r="G268" s="40">
        <v>63550</v>
      </c>
    </row>
    <row r="269" spans="1:7" x14ac:dyDescent="0.25">
      <c r="A269" s="29" t="s">
        <v>42</v>
      </c>
      <c r="B269" s="30" t="s">
        <v>43</v>
      </c>
      <c r="C269" s="26" t="s">
        <v>19</v>
      </c>
      <c r="D269" s="26" t="s">
        <v>15</v>
      </c>
      <c r="E269" s="40">
        <v>385000</v>
      </c>
      <c r="F269" s="40">
        <v>385000</v>
      </c>
      <c r="G269" s="40">
        <f>385000-385000</f>
        <v>0</v>
      </c>
    </row>
    <row r="270" spans="1:7" x14ac:dyDescent="0.25">
      <c r="A270" s="24" t="s">
        <v>55</v>
      </c>
      <c r="B270" s="25" t="s">
        <v>56</v>
      </c>
      <c r="C270" s="32" t="s">
        <v>19</v>
      </c>
      <c r="D270" s="32">
        <v>563</v>
      </c>
      <c r="E270" s="28">
        <f>SUM(E271:E274)</f>
        <v>14706981</v>
      </c>
      <c r="F270" s="28">
        <f>SUM(F271:F274)</f>
        <v>8244888</v>
      </c>
      <c r="G270" s="28">
        <f>SUM(G271:G274)</f>
        <v>696446</v>
      </c>
    </row>
    <row r="271" spans="1:7" x14ac:dyDescent="0.25">
      <c r="A271" s="29" t="s">
        <v>61</v>
      </c>
      <c r="B271" s="30" t="s">
        <v>62</v>
      </c>
      <c r="C271" s="26" t="s">
        <v>19</v>
      </c>
      <c r="D271" s="26" t="s">
        <v>15</v>
      </c>
      <c r="E271" s="40">
        <v>1083800</v>
      </c>
      <c r="F271" s="40">
        <v>1083800</v>
      </c>
      <c r="G271" s="40">
        <f>737600-700000</f>
        <v>37600</v>
      </c>
    </row>
    <row r="272" spans="1:7" x14ac:dyDescent="0.25">
      <c r="A272" s="29">
        <v>3235</v>
      </c>
      <c r="B272" s="30" t="s">
        <v>66</v>
      </c>
      <c r="C272" s="26" t="s">
        <v>19</v>
      </c>
      <c r="D272" s="26" t="s">
        <v>15</v>
      </c>
      <c r="E272" s="40">
        <v>139750</v>
      </c>
      <c r="F272" s="40">
        <v>139750</v>
      </c>
      <c r="G272" s="40">
        <v>90000</v>
      </c>
    </row>
    <row r="273" spans="1:7" x14ac:dyDescent="0.25">
      <c r="A273" s="29" t="s">
        <v>69</v>
      </c>
      <c r="B273" s="30" t="s">
        <v>70</v>
      </c>
      <c r="C273" s="26" t="s">
        <v>19</v>
      </c>
      <c r="D273" s="26" t="s">
        <v>15</v>
      </c>
      <c r="E273" s="40">
        <v>13027100</v>
      </c>
      <c r="F273" s="40">
        <v>6567700</v>
      </c>
      <c r="G273" s="40">
        <f>1560000-1000000</f>
        <v>560000</v>
      </c>
    </row>
    <row r="274" spans="1:7" x14ac:dyDescent="0.25">
      <c r="A274" s="29" t="s">
        <v>73</v>
      </c>
      <c r="B274" s="30" t="s">
        <v>74</v>
      </c>
      <c r="C274" s="26" t="s">
        <v>19</v>
      </c>
      <c r="D274" s="26" t="s">
        <v>15</v>
      </c>
      <c r="E274" s="40">
        <v>456331</v>
      </c>
      <c r="F274" s="40">
        <v>453638</v>
      </c>
      <c r="G274" s="40">
        <f>148846-140000</f>
        <v>8846</v>
      </c>
    </row>
    <row r="275" spans="1:7" x14ac:dyDescent="0.25">
      <c r="A275" s="43" t="s">
        <v>157</v>
      </c>
      <c r="B275" s="25" t="s">
        <v>158</v>
      </c>
      <c r="C275" s="32" t="s">
        <v>19</v>
      </c>
      <c r="D275" s="32" t="s">
        <v>15</v>
      </c>
      <c r="E275" s="28">
        <f>SUM(E276:E276)</f>
        <v>3845833</v>
      </c>
      <c r="F275" s="28">
        <f>SUM(F276:F276)</f>
        <v>3845833</v>
      </c>
      <c r="G275" s="28">
        <f>SUM(G276:G276)</f>
        <v>378733</v>
      </c>
    </row>
    <row r="276" spans="1:7" x14ac:dyDescent="0.25">
      <c r="A276" s="46">
        <v>3241</v>
      </c>
      <c r="B276" s="42" t="s">
        <v>158</v>
      </c>
      <c r="C276" s="26" t="s">
        <v>19</v>
      </c>
      <c r="D276" s="26" t="s">
        <v>15</v>
      </c>
      <c r="E276" s="40">
        <v>3845833</v>
      </c>
      <c r="F276" s="40">
        <v>3845833</v>
      </c>
      <c r="G276" s="40">
        <f>1878733-1500000</f>
        <v>378733</v>
      </c>
    </row>
    <row r="277" spans="1:7" x14ac:dyDescent="0.25">
      <c r="A277" s="43" t="s">
        <v>75</v>
      </c>
      <c r="B277" s="25" t="s">
        <v>76</v>
      </c>
      <c r="C277" s="32" t="s">
        <v>19</v>
      </c>
      <c r="D277" s="32" t="s">
        <v>15</v>
      </c>
      <c r="E277" s="28">
        <f>SUM(E278:E278)</f>
        <v>422520</v>
      </c>
      <c r="F277" s="28">
        <f>SUM(F278:F278)</f>
        <v>422520</v>
      </c>
      <c r="G277" s="28">
        <f>SUM(G278:G278)</f>
        <v>166000</v>
      </c>
    </row>
    <row r="278" spans="1:7" x14ac:dyDescent="0.25">
      <c r="A278" s="46" t="s">
        <v>81</v>
      </c>
      <c r="B278" s="42" t="s">
        <v>82</v>
      </c>
      <c r="C278" s="26" t="s">
        <v>19</v>
      </c>
      <c r="D278" s="26" t="s">
        <v>15</v>
      </c>
      <c r="E278" s="40">
        <v>422520</v>
      </c>
      <c r="F278" s="40">
        <v>422520</v>
      </c>
      <c r="G278" s="40">
        <v>166000</v>
      </c>
    </row>
    <row r="279" spans="1:7" x14ac:dyDescent="0.25">
      <c r="A279" s="68" t="s">
        <v>113</v>
      </c>
      <c r="B279" s="20" t="s">
        <v>114</v>
      </c>
      <c r="C279" s="20" t="s">
        <v>19</v>
      </c>
      <c r="D279" s="20" t="s">
        <v>15</v>
      </c>
      <c r="E279" s="69">
        <f>E280</f>
        <v>143670</v>
      </c>
      <c r="F279" s="69">
        <f t="shared" ref="F279:G279" si="53">F280</f>
        <v>143670</v>
      </c>
      <c r="G279" s="69">
        <f t="shared" si="53"/>
        <v>3670</v>
      </c>
    </row>
    <row r="280" spans="1:7" x14ac:dyDescent="0.25">
      <c r="A280" s="24" t="s">
        <v>115</v>
      </c>
      <c r="B280" s="25" t="s">
        <v>116</v>
      </c>
      <c r="C280" s="32" t="s">
        <v>19</v>
      </c>
      <c r="D280" s="32">
        <v>563</v>
      </c>
      <c r="E280" s="28">
        <f>SUM(E281:E281)</f>
        <v>143670</v>
      </c>
      <c r="F280" s="28">
        <f>SUM(F281:F281)</f>
        <v>143670</v>
      </c>
      <c r="G280" s="28">
        <f>SUM(G281:G281)</f>
        <v>3670</v>
      </c>
    </row>
    <row r="281" spans="1:7" x14ac:dyDescent="0.25">
      <c r="A281" s="29">
        <v>4222</v>
      </c>
      <c r="B281" s="30" t="s">
        <v>147</v>
      </c>
      <c r="C281" s="26" t="s">
        <v>19</v>
      </c>
      <c r="D281" s="26" t="s">
        <v>15</v>
      </c>
      <c r="E281" s="40">
        <v>143670</v>
      </c>
      <c r="F281" s="40">
        <v>143670</v>
      </c>
      <c r="G281" s="40">
        <f>143670-140000</f>
        <v>3670</v>
      </c>
    </row>
    <row r="282" spans="1:7" x14ac:dyDescent="0.25">
      <c r="A282" s="70" t="s">
        <v>165</v>
      </c>
      <c r="B282" s="70" t="s">
        <v>166</v>
      </c>
      <c r="C282" s="17" t="s">
        <v>19</v>
      </c>
      <c r="D282" s="18"/>
      <c r="E282" s="18">
        <f>E283+E284</f>
        <v>701600</v>
      </c>
      <c r="F282" s="18">
        <f>F283+F284</f>
        <v>694850</v>
      </c>
      <c r="G282" s="18">
        <f>G283+G284</f>
        <v>683850</v>
      </c>
    </row>
    <row r="283" spans="1:7" x14ac:dyDescent="0.25">
      <c r="A283" s="19" t="s">
        <v>11</v>
      </c>
      <c r="B283" s="20" t="s">
        <v>20</v>
      </c>
      <c r="C283" s="21" t="s">
        <v>19</v>
      </c>
      <c r="D283" s="53" t="s">
        <v>8</v>
      </c>
      <c r="E283" s="23">
        <f t="shared" ref="E283:G284" si="54">E286+E290+E294</f>
        <v>105175</v>
      </c>
      <c r="F283" s="23">
        <f t="shared" si="54"/>
        <v>104125</v>
      </c>
      <c r="G283" s="23">
        <f t="shared" si="54"/>
        <v>102450</v>
      </c>
    </row>
    <row r="284" spans="1:7" x14ac:dyDescent="0.25">
      <c r="A284" s="19" t="s">
        <v>11</v>
      </c>
      <c r="B284" s="20" t="s">
        <v>20</v>
      </c>
      <c r="C284" s="21" t="s">
        <v>19</v>
      </c>
      <c r="D284" s="53" t="s">
        <v>14</v>
      </c>
      <c r="E284" s="23">
        <f t="shared" si="54"/>
        <v>596425</v>
      </c>
      <c r="F284" s="23">
        <f t="shared" si="54"/>
        <v>590725</v>
      </c>
      <c r="G284" s="23">
        <f t="shared" si="54"/>
        <v>581400</v>
      </c>
    </row>
    <row r="285" spans="1:7" x14ac:dyDescent="0.25">
      <c r="A285" s="19" t="s">
        <v>167</v>
      </c>
      <c r="B285" s="20" t="s">
        <v>20</v>
      </c>
      <c r="C285" s="21" t="s">
        <v>19</v>
      </c>
      <c r="D285" s="53" t="s">
        <v>12</v>
      </c>
      <c r="E285" s="23"/>
      <c r="F285" s="23"/>
      <c r="G285" s="23"/>
    </row>
    <row r="286" spans="1:7" x14ac:dyDescent="0.25">
      <c r="A286" s="24" t="s">
        <v>21</v>
      </c>
      <c r="B286" s="25" t="s">
        <v>22</v>
      </c>
      <c r="C286" s="33" t="s">
        <v>19</v>
      </c>
      <c r="D286" s="71" t="s">
        <v>8</v>
      </c>
      <c r="E286" s="36">
        <f>E288</f>
        <v>87100</v>
      </c>
      <c r="F286" s="36">
        <f t="shared" ref="F286:G287" si="55">F288</f>
        <v>87500</v>
      </c>
      <c r="G286" s="36">
        <f t="shared" si="55"/>
        <v>87940</v>
      </c>
    </row>
    <row r="287" spans="1:7" x14ac:dyDescent="0.25">
      <c r="A287" s="24" t="s">
        <v>21</v>
      </c>
      <c r="B287" s="25" t="s">
        <v>22</v>
      </c>
      <c r="C287" s="33" t="s">
        <v>19</v>
      </c>
      <c r="D287" s="33">
        <v>559</v>
      </c>
      <c r="E287" s="36">
        <f>E289</f>
        <v>494000</v>
      </c>
      <c r="F287" s="36">
        <f t="shared" si="55"/>
        <v>496500</v>
      </c>
      <c r="G287" s="36">
        <f t="shared" si="55"/>
        <v>499000</v>
      </c>
    </row>
    <row r="288" spans="1:7" x14ac:dyDescent="0.25">
      <c r="A288" s="29" t="s">
        <v>23</v>
      </c>
      <c r="B288" s="30" t="s">
        <v>24</v>
      </c>
      <c r="C288" s="48" t="s">
        <v>19</v>
      </c>
      <c r="D288" s="27" t="s">
        <v>8</v>
      </c>
      <c r="E288" s="31">
        <v>87100</v>
      </c>
      <c r="F288" s="31">
        <v>87500</v>
      </c>
      <c r="G288" s="31">
        <v>87940</v>
      </c>
    </row>
    <row r="289" spans="1:7" x14ac:dyDescent="0.25">
      <c r="A289" s="29" t="s">
        <v>23</v>
      </c>
      <c r="B289" s="30" t="s">
        <v>24</v>
      </c>
      <c r="C289" s="48" t="s">
        <v>19</v>
      </c>
      <c r="D289" s="48" t="s">
        <v>14</v>
      </c>
      <c r="E289" s="31">
        <v>494000</v>
      </c>
      <c r="F289" s="31">
        <v>496500</v>
      </c>
      <c r="G289" s="31">
        <v>499000</v>
      </c>
    </row>
    <row r="290" spans="1:7" x14ac:dyDescent="0.25">
      <c r="A290" s="24" t="s">
        <v>27</v>
      </c>
      <c r="B290" s="25" t="s">
        <v>28</v>
      </c>
      <c r="C290" s="33" t="s">
        <v>19</v>
      </c>
      <c r="D290" s="33" t="s">
        <v>8</v>
      </c>
      <c r="E290" s="36">
        <f>E292</f>
        <v>3675</v>
      </c>
      <c r="F290" s="36">
        <f t="shared" ref="F290:G291" si="56">F292</f>
        <v>2175</v>
      </c>
      <c r="G290" s="36">
        <f t="shared" si="56"/>
        <v>0</v>
      </c>
    </row>
    <row r="291" spans="1:7" x14ac:dyDescent="0.25">
      <c r="A291" s="24" t="s">
        <v>27</v>
      </c>
      <c r="B291" s="25" t="s">
        <v>28</v>
      </c>
      <c r="C291" s="33" t="s">
        <v>19</v>
      </c>
      <c r="D291" s="33" t="s">
        <v>14</v>
      </c>
      <c r="E291" s="36">
        <f t="shared" ref="E291:F291" si="57">E293</f>
        <v>20825</v>
      </c>
      <c r="F291" s="36">
        <f t="shared" si="57"/>
        <v>12325</v>
      </c>
      <c r="G291" s="36">
        <f t="shared" si="56"/>
        <v>0</v>
      </c>
    </row>
    <row r="292" spans="1:7" x14ac:dyDescent="0.25">
      <c r="A292" s="29" t="s">
        <v>29</v>
      </c>
      <c r="B292" s="30" t="s">
        <v>28</v>
      </c>
      <c r="C292" s="48" t="s">
        <v>19</v>
      </c>
      <c r="D292" s="48" t="s">
        <v>8</v>
      </c>
      <c r="E292" s="39">
        <v>3675</v>
      </c>
      <c r="F292" s="39">
        <v>2175</v>
      </c>
      <c r="G292" s="39"/>
    </row>
    <row r="293" spans="1:7" x14ac:dyDescent="0.25">
      <c r="A293" s="29">
        <v>3121</v>
      </c>
      <c r="B293" s="30" t="s">
        <v>28</v>
      </c>
      <c r="C293" s="48" t="s">
        <v>19</v>
      </c>
      <c r="D293" s="48" t="s">
        <v>14</v>
      </c>
      <c r="E293" s="39">
        <v>20825</v>
      </c>
      <c r="F293" s="39">
        <v>12325</v>
      </c>
      <c r="G293" s="39"/>
    </row>
    <row r="294" spans="1:7" x14ac:dyDescent="0.25">
      <c r="A294" s="24" t="s">
        <v>30</v>
      </c>
      <c r="B294" s="25" t="s">
        <v>31</v>
      </c>
      <c r="C294" s="33" t="s">
        <v>19</v>
      </c>
      <c r="D294" s="33" t="s">
        <v>8</v>
      </c>
      <c r="E294" s="36">
        <f>E297</f>
        <v>14400</v>
      </c>
      <c r="F294" s="36">
        <f t="shared" ref="F294:G294" si="58">F297</f>
        <v>14450</v>
      </c>
      <c r="G294" s="36">
        <f t="shared" si="58"/>
        <v>14510</v>
      </c>
    </row>
    <row r="295" spans="1:7" x14ac:dyDescent="0.25">
      <c r="A295" s="24" t="s">
        <v>30</v>
      </c>
      <c r="B295" s="25" t="s">
        <v>31</v>
      </c>
      <c r="C295" s="33" t="s">
        <v>19</v>
      </c>
      <c r="D295" s="33" t="s">
        <v>14</v>
      </c>
      <c r="E295" s="36">
        <f t="shared" ref="E295:G295" si="59">E298</f>
        <v>81600</v>
      </c>
      <c r="F295" s="36">
        <f t="shared" si="59"/>
        <v>81900</v>
      </c>
      <c r="G295" s="36">
        <f t="shared" si="59"/>
        <v>82400</v>
      </c>
    </row>
    <row r="296" spans="1:7" x14ac:dyDescent="0.25">
      <c r="A296" s="24" t="s">
        <v>168</v>
      </c>
      <c r="B296" s="25" t="s">
        <v>31</v>
      </c>
      <c r="C296" s="33" t="s">
        <v>19</v>
      </c>
      <c r="D296" s="33" t="s">
        <v>12</v>
      </c>
      <c r="E296" s="36">
        <v>0</v>
      </c>
      <c r="F296" s="36">
        <v>0</v>
      </c>
      <c r="G296" s="36">
        <v>0</v>
      </c>
    </row>
    <row r="297" spans="1:7" x14ac:dyDescent="0.25">
      <c r="A297" s="29" t="s">
        <v>32</v>
      </c>
      <c r="B297" s="30" t="s">
        <v>33</v>
      </c>
      <c r="C297" s="48" t="s">
        <v>19</v>
      </c>
      <c r="D297" s="27" t="s">
        <v>8</v>
      </c>
      <c r="E297" s="31">
        <v>14400</v>
      </c>
      <c r="F297" s="31">
        <v>14450</v>
      </c>
      <c r="G297" s="31">
        <v>14510</v>
      </c>
    </row>
    <row r="298" spans="1:7" x14ac:dyDescent="0.25">
      <c r="A298" s="29" t="s">
        <v>32</v>
      </c>
      <c r="B298" s="30" t="s">
        <v>33</v>
      </c>
      <c r="C298" s="48" t="s">
        <v>19</v>
      </c>
      <c r="D298" s="48" t="s">
        <v>14</v>
      </c>
      <c r="E298" s="31">
        <v>81600</v>
      </c>
      <c r="F298" s="31">
        <v>81900</v>
      </c>
      <c r="G298" s="31">
        <v>82400</v>
      </c>
    </row>
    <row r="299" spans="1:7" x14ac:dyDescent="0.25">
      <c r="A299" s="65">
        <v>-32</v>
      </c>
      <c r="B299" s="45" t="s">
        <v>35</v>
      </c>
      <c r="C299" s="21" t="s">
        <v>19</v>
      </c>
      <c r="D299" s="21" t="s">
        <v>8</v>
      </c>
      <c r="E299" s="23">
        <f>E302+E312+E324+E328</f>
        <v>170067</v>
      </c>
      <c r="F299" s="23">
        <f>F302+F312+F324+F328</f>
        <v>32318</v>
      </c>
      <c r="G299" s="23">
        <f>G302+G312+G324+G328</f>
        <v>3300</v>
      </c>
    </row>
    <row r="300" spans="1:7" x14ac:dyDescent="0.25">
      <c r="A300" s="65" t="s">
        <v>169</v>
      </c>
      <c r="B300" s="45" t="s">
        <v>35</v>
      </c>
      <c r="C300" s="21" t="s">
        <v>19</v>
      </c>
      <c r="D300" s="21" t="s">
        <v>14</v>
      </c>
      <c r="E300" s="23">
        <f>E303+E313+E325+E329</f>
        <v>963368</v>
      </c>
      <c r="F300" s="23">
        <f>F303+F313+F325+F329</f>
        <v>175218</v>
      </c>
      <c r="G300" s="23">
        <f>G303</f>
        <v>18300</v>
      </c>
    </row>
    <row r="301" spans="1:7" x14ac:dyDescent="0.25">
      <c r="A301" s="65" t="s">
        <v>169</v>
      </c>
      <c r="B301" s="45" t="s">
        <v>35</v>
      </c>
      <c r="C301" s="21" t="s">
        <v>19</v>
      </c>
      <c r="D301" s="21" t="s">
        <v>12</v>
      </c>
      <c r="E301" s="23">
        <f>E304+E314+E330</f>
        <v>41250</v>
      </c>
      <c r="F301" s="23">
        <f>F304+F314+F330</f>
        <v>33750</v>
      </c>
      <c r="G301" s="23">
        <f>0</f>
        <v>0</v>
      </c>
    </row>
    <row r="302" spans="1:7" x14ac:dyDescent="0.25">
      <c r="A302" s="24" t="s">
        <v>36</v>
      </c>
      <c r="B302" s="25" t="s">
        <v>37</v>
      </c>
      <c r="C302" s="33" t="s">
        <v>19</v>
      </c>
      <c r="D302" s="33" t="s">
        <v>8</v>
      </c>
      <c r="E302" s="36">
        <f t="shared" ref="E302:G303" si="60">E305+E308+E310</f>
        <v>43632</v>
      </c>
      <c r="F302" s="36">
        <f t="shared" si="60"/>
        <v>13075</v>
      </c>
      <c r="G302" s="36">
        <f t="shared" si="60"/>
        <v>3300</v>
      </c>
    </row>
    <row r="303" spans="1:7" x14ac:dyDescent="0.25">
      <c r="A303" s="24" t="s">
        <v>36</v>
      </c>
      <c r="B303" s="25" t="s">
        <v>37</v>
      </c>
      <c r="C303" s="33" t="s">
        <v>19</v>
      </c>
      <c r="D303" s="33" t="s">
        <v>14</v>
      </c>
      <c r="E303" s="36">
        <f t="shared" si="60"/>
        <v>246850</v>
      </c>
      <c r="F303" s="36">
        <f t="shared" si="60"/>
        <v>73691</v>
      </c>
      <c r="G303" s="36">
        <f t="shared" si="60"/>
        <v>18300</v>
      </c>
    </row>
    <row r="304" spans="1:7" x14ac:dyDescent="0.25">
      <c r="A304" s="24" t="s">
        <v>170</v>
      </c>
      <c r="B304" s="25" t="s">
        <v>37</v>
      </c>
      <c r="C304" s="33" t="s">
        <v>19</v>
      </c>
      <c r="D304" s="33" t="s">
        <v>12</v>
      </c>
      <c r="E304" s="36">
        <f>E307</f>
        <v>22500</v>
      </c>
      <c r="F304" s="36">
        <f t="shared" ref="F304:G304" si="61">F307</f>
        <v>0</v>
      </c>
      <c r="G304" s="36">
        <f t="shared" si="61"/>
        <v>0</v>
      </c>
    </row>
    <row r="305" spans="1:7" x14ac:dyDescent="0.25">
      <c r="A305" s="29" t="s">
        <v>38</v>
      </c>
      <c r="B305" s="30" t="s">
        <v>39</v>
      </c>
      <c r="C305" s="48" t="s">
        <v>19</v>
      </c>
      <c r="D305" s="27" t="s">
        <v>8</v>
      </c>
      <c r="E305" s="31">
        <v>40332</v>
      </c>
      <c r="F305" s="31">
        <v>7495</v>
      </c>
      <c r="G305" s="31">
        <v>0</v>
      </c>
    </row>
    <row r="306" spans="1:7" x14ac:dyDescent="0.25">
      <c r="A306" s="29" t="s">
        <v>38</v>
      </c>
      <c r="B306" s="30" t="s">
        <v>39</v>
      </c>
      <c r="C306" s="48" t="s">
        <v>19</v>
      </c>
      <c r="D306" s="48" t="s">
        <v>14</v>
      </c>
      <c r="E306" s="31">
        <v>228550</v>
      </c>
      <c r="F306" s="31">
        <v>42471</v>
      </c>
      <c r="G306" s="31"/>
    </row>
    <row r="307" spans="1:7" x14ac:dyDescent="0.25">
      <c r="A307" s="29">
        <v>3211</v>
      </c>
      <c r="B307" s="30" t="s">
        <v>39</v>
      </c>
      <c r="C307" s="48" t="s">
        <v>19</v>
      </c>
      <c r="D307" s="48" t="s">
        <v>12</v>
      </c>
      <c r="E307" s="31">
        <v>22500</v>
      </c>
      <c r="F307" s="31"/>
      <c r="G307" s="31"/>
    </row>
    <row r="308" spans="1:7" x14ac:dyDescent="0.25">
      <c r="A308" s="29">
        <v>3212</v>
      </c>
      <c r="B308" s="30" t="s">
        <v>171</v>
      </c>
      <c r="C308" s="48" t="s">
        <v>19</v>
      </c>
      <c r="D308" s="27" t="s">
        <v>8</v>
      </c>
      <c r="E308" s="31">
        <v>3300</v>
      </c>
      <c r="F308" s="31">
        <v>3300</v>
      </c>
      <c r="G308" s="31">
        <v>3300</v>
      </c>
    </row>
    <row r="309" spans="1:7" x14ac:dyDescent="0.25">
      <c r="A309" s="29">
        <v>3212</v>
      </c>
      <c r="B309" s="30" t="s">
        <v>171</v>
      </c>
      <c r="C309" s="48" t="s">
        <v>19</v>
      </c>
      <c r="D309" s="48" t="s">
        <v>14</v>
      </c>
      <c r="E309" s="31">
        <v>18300</v>
      </c>
      <c r="F309" s="31">
        <v>18300</v>
      </c>
      <c r="G309" s="31">
        <v>18300</v>
      </c>
    </row>
    <row r="310" spans="1:7" x14ac:dyDescent="0.25">
      <c r="A310" s="29">
        <v>3213</v>
      </c>
      <c r="B310" s="30" t="s">
        <v>43</v>
      </c>
      <c r="C310" s="48" t="s">
        <v>19</v>
      </c>
      <c r="D310" s="48" t="s">
        <v>8</v>
      </c>
      <c r="E310" s="31">
        <v>0</v>
      </c>
      <c r="F310" s="31">
        <v>2280</v>
      </c>
      <c r="G310" s="31">
        <v>0</v>
      </c>
    </row>
    <row r="311" spans="1:7" x14ac:dyDescent="0.25">
      <c r="A311" s="29">
        <v>3213</v>
      </c>
      <c r="B311" s="30" t="s">
        <v>43</v>
      </c>
      <c r="C311" s="48" t="s">
        <v>19</v>
      </c>
      <c r="D311" s="48" t="s">
        <v>14</v>
      </c>
      <c r="E311" s="31">
        <v>0</v>
      </c>
      <c r="F311" s="31">
        <v>12920</v>
      </c>
      <c r="G311" s="31">
        <v>0</v>
      </c>
    </row>
    <row r="312" spans="1:7" x14ac:dyDescent="0.25">
      <c r="A312" s="24" t="s">
        <v>55</v>
      </c>
      <c r="B312" s="25" t="s">
        <v>56</v>
      </c>
      <c r="C312" s="33" t="s">
        <v>19</v>
      </c>
      <c r="D312" s="72" t="s">
        <v>8</v>
      </c>
      <c r="E312" s="36">
        <f t="shared" ref="E312:G313" si="62">E315+E317+E320+E322</f>
        <v>59751</v>
      </c>
      <c r="F312" s="36">
        <f t="shared" si="62"/>
        <v>8960</v>
      </c>
      <c r="G312" s="36">
        <f t="shared" si="62"/>
        <v>0</v>
      </c>
    </row>
    <row r="313" spans="1:7" x14ac:dyDescent="0.25">
      <c r="A313" s="24" t="s">
        <v>55</v>
      </c>
      <c r="B313" s="25" t="s">
        <v>56</v>
      </c>
      <c r="C313" s="33" t="s">
        <v>19</v>
      </c>
      <c r="D313" s="72" t="s">
        <v>14</v>
      </c>
      <c r="E313" s="36">
        <f t="shared" si="62"/>
        <v>338642</v>
      </c>
      <c r="F313" s="36">
        <f t="shared" si="62"/>
        <v>50777</v>
      </c>
      <c r="G313" s="36">
        <f t="shared" si="62"/>
        <v>0</v>
      </c>
    </row>
    <row r="314" spans="1:7" x14ac:dyDescent="0.25">
      <c r="A314" s="24" t="s">
        <v>55</v>
      </c>
      <c r="B314" s="25" t="s">
        <v>56</v>
      </c>
      <c r="C314" s="33" t="s">
        <v>19</v>
      </c>
      <c r="D314" s="72" t="s">
        <v>12</v>
      </c>
      <c r="E314" s="36">
        <f>E319</f>
        <v>11250</v>
      </c>
      <c r="F314" s="36">
        <f>F319</f>
        <v>0</v>
      </c>
      <c r="G314" s="36">
        <f>G319</f>
        <v>0</v>
      </c>
    </row>
    <row r="315" spans="1:7" x14ac:dyDescent="0.25">
      <c r="A315" s="29" t="s">
        <v>61</v>
      </c>
      <c r="B315" s="30" t="s">
        <v>62</v>
      </c>
      <c r="C315" s="48" t="s">
        <v>19</v>
      </c>
      <c r="D315" s="27" t="s">
        <v>8</v>
      </c>
      <c r="E315" s="31">
        <v>3488</v>
      </c>
      <c r="F315" s="31">
        <v>0</v>
      </c>
      <c r="G315" s="31">
        <v>0</v>
      </c>
    </row>
    <row r="316" spans="1:7" x14ac:dyDescent="0.25">
      <c r="A316" s="29" t="s">
        <v>61</v>
      </c>
      <c r="B316" s="30" t="s">
        <v>62</v>
      </c>
      <c r="C316" s="48" t="s">
        <v>19</v>
      </c>
      <c r="D316" s="27" t="s">
        <v>14</v>
      </c>
      <c r="E316" s="31">
        <v>19763</v>
      </c>
      <c r="F316" s="31">
        <v>0</v>
      </c>
      <c r="G316" s="31">
        <v>0</v>
      </c>
    </row>
    <row r="317" spans="1:7" x14ac:dyDescent="0.25">
      <c r="A317" s="29" t="s">
        <v>65</v>
      </c>
      <c r="B317" s="30" t="s">
        <v>66</v>
      </c>
      <c r="C317" s="48" t="s">
        <v>19</v>
      </c>
      <c r="D317" s="27" t="s">
        <v>8</v>
      </c>
      <c r="E317" s="31">
        <v>5700</v>
      </c>
      <c r="F317" s="31">
        <v>0</v>
      </c>
      <c r="G317" s="31">
        <v>0</v>
      </c>
    </row>
    <row r="318" spans="1:7" x14ac:dyDescent="0.25">
      <c r="A318" s="29">
        <v>3235</v>
      </c>
      <c r="B318" s="30" t="s">
        <v>66</v>
      </c>
      <c r="C318" s="48" t="s">
        <v>19</v>
      </c>
      <c r="D318" s="27" t="s">
        <v>14</v>
      </c>
      <c r="E318" s="31">
        <v>32300</v>
      </c>
      <c r="F318" s="31">
        <v>0</v>
      </c>
      <c r="G318" s="31">
        <v>0</v>
      </c>
    </row>
    <row r="319" spans="1:7" x14ac:dyDescent="0.25">
      <c r="A319" s="29">
        <v>3235</v>
      </c>
      <c r="B319" s="30" t="s">
        <v>66</v>
      </c>
      <c r="C319" s="48" t="s">
        <v>19</v>
      </c>
      <c r="D319" s="27" t="s">
        <v>12</v>
      </c>
      <c r="E319" s="31">
        <v>11250</v>
      </c>
      <c r="F319" s="31">
        <v>0</v>
      </c>
      <c r="G319" s="31">
        <v>0</v>
      </c>
    </row>
    <row r="320" spans="1:7" x14ac:dyDescent="0.25">
      <c r="A320" s="29" t="s">
        <v>69</v>
      </c>
      <c r="B320" s="30" t="s">
        <v>70</v>
      </c>
      <c r="C320" s="48" t="s">
        <v>19</v>
      </c>
      <c r="D320" s="27" t="s">
        <v>8</v>
      </c>
      <c r="E320" s="31">
        <v>43988</v>
      </c>
      <c r="F320" s="31">
        <v>7547</v>
      </c>
      <c r="G320" s="31">
        <v>0</v>
      </c>
    </row>
    <row r="321" spans="1:7" x14ac:dyDescent="0.25">
      <c r="A321" s="29" t="s">
        <v>69</v>
      </c>
      <c r="B321" s="30" t="s">
        <v>70</v>
      </c>
      <c r="C321" s="48" t="s">
        <v>19</v>
      </c>
      <c r="D321" s="27" t="s">
        <v>14</v>
      </c>
      <c r="E321" s="31">
        <v>249323</v>
      </c>
      <c r="F321" s="31">
        <v>42768</v>
      </c>
      <c r="G321" s="31">
        <v>0</v>
      </c>
    </row>
    <row r="322" spans="1:7" x14ac:dyDescent="0.25">
      <c r="A322" s="29">
        <v>3239</v>
      </c>
      <c r="B322" s="30" t="s">
        <v>74</v>
      </c>
      <c r="C322" s="48" t="s">
        <v>19</v>
      </c>
      <c r="D322" s="27" t="s">
        <v>8</v>
      </c>
      <c r="E322" s="31">
        <v>6575</v>
      </c>
      <c r="F322" s="31">
        <v>1413</v>
      </c>
      <c r="G322" s="31">
        <v>0</v>
      </c>
    </row>
    <row r="323" spans="1:7" x14ac:dyDescent="0.25">
      <c r="A323" s="29">
        <v>3239</v>
      </c>
      <c r="B323" s="30" t="s">
        <v>74</v>
      </c>
      <c r="C323" s="48" t="s">
        <v>19</v>
      </c>
      <c r="D323" s="27" t="s">
        <v>14</v>
      </c>
      <c r="E323" s="31">
        <v>37256</v>
      </c>
      <c r="F323" s="31">
        <v>8009</v>
      </c>
      <c r="G323" s="31">
        <v>0</v>
      </c>
    </row>
    <row r="324" spans="1:7" x14ac:dyDescent="0.25">
      <c r="A324" s="43" t="s">
        <v>157</v>
      </c>
      <c r="B324" s="25" t="s">
        <v>158</v>
      </c>
      <c r="C324" s="33" t="s">
        <v>19</v>
      </c>
      <c r="D324" s="33" t="s">
        <v>8</v>
      </c>
      <c r="E324" s="36">
        <f>E326</f>
        <v>24532</v>
      </c>
      <c r="F324" s="36">
        <f t="shared" ref="F324:G325" si="63">F326</f>
        <v>4562</v>
      </c>
      <c r="G324" s="36">
        <f t="shared" si="63"/>
        <v>0</v>
      </c>
    </row>
    <row r="325" spans="1:7" x14ac:dyDescent="0.25">
      <c r="A325" s="43">
        <v>324</v>
      </c>
      <c r="B325" s="25" t="s">
        <v>158</v>
      </c>
      <c r="C325" s="33" t="s">
        <v>19</v>
      </c>
      <c r="D325" s="33" t="s">
        <v>14</v>
      </c>
      <c r="E325" s="36">
        <f>E327</f>
        <v>139015</v>
      </c>
      <c r="F325" s="36">
        <f t="shared" si="63"/>
        <v>21463</v>
      </c>
      <c r="G325" s="36">
        <f t="shared" si="63"/>
        <v>0</v>
      </c>
    </row>
    <row r="326" spans="1:7" x14ac:dyDescent="0.25">
      <c r="A326" s="46">
        <v>3241</v>
      </c>
      <c r="B326" s="42" t="s">
        <v>158</v>
      </c>
      <c r="C326" s="48" t="s">
        <v>19</v>
      </c>
      <c r="D326" s="48" t="s">
        <v>8</v>
      </c>
      <c r="E326" s="31">
        <v>24532</v>
      </c>
      <c r="F326" s="31">
        <v>4562</v>
      </c>
      <c r="G326" s="31">
        <v>0</v>
      </c>
    </row>
    <row r="327" spans="1:7" x14ac:dyDescent="0.25">
      <c r="A327" s="29" t="s">
        <v>159</v>
      </c>
      <c r="B327" s="30" t="s">
        <v>158</v>
      </c>
      <c r="C327" s="48" t="s">
        <v>19</v>
      </c>
      <c r="D327" s="27" t="s">
        <v>14</v>
      </c>
      <c r="E327" s="31">
        <v>139015</v>
      </c>
      <c r="F327" s="31">
        <v>21463</v>
      </c>
      <c r="G327" s="31">
        <v>0</v>
      </c>
    </row>
    <row r="328" spans="1:7" x14ac:dyDescent="0.25">
      <c r="A328" s="43" t="s">
        <v>75</v>
      </c>
      <c r="B328" s="25" t="s">
        <v>76</v>
      </c>
      <c r="C328" s="33" t="s">
        <v>19</v>
      </c>
      <c r="D328" s="33" t="s">
        <v>8</v>
      </c>
      <c r="E328" s="36">
        <f>E331</f>
        <v>42152</v>
      </c>
      <c r="F328" s="36">
        <f t="shared" ref="F328:G330" si="64">F331</f>
        <v>5721</v>
      </c>
      <c r="G328" s="36">
        <f t="shared" si="64"/>
        <v>0</v>
      </c>
    </row>
    <row r="329" spans="1:7" x14ac:dyDescent="0.25">
      <c r="A329" s="43" t="s">
        <v>75</v>
      </c>
      <c r="B329" s="25" t="s">
        <v>76</v>
      </c>
      <c r="C329" s="33" t="s">
        <v>19</v>
      </c>
      <c r="D329" s="33" t="s">
        <v>14</v>
      </c>
      <c r="E329" s="36">
        <f t="shared" ref="E329:F330" si="65">E332</f>
        <v>238861</v>
      </c>
      <c r="F329" s="36">
        <f t="shared" si="65"/>
        <v>29287</v>
      </c>
      <c r="G329" s="36">
        <f t="shared" si="64"/>
        <v>0</v>
      </c>
    </row>
    <row r="330" spans="1:7" x14ac:dyDescent="0.25">
      <c r="A330" s="43">
        <v>329</v>
      </c>
      <c r="B330" s="25" t="s">
        <v>76</v>
      </c>
      <c r="C330" s="33" t="s">
        <v>19</v>
      </c>
      <c r="D330" s="33" t="s">
        <v>12</v>
      </c>
      <c r="E330" s="36">
        <f t="shared" si="65"/>
        <v>7500</v>
      </c>
      <c r="F330" s="36">
        <f>F333</f>
        <v>33750</v>
      </c>
      <c r="G330" s="36">
        <f t="shared" si="64"/>
        <v>0</v>
      </c>
    </row>
    <row r="331" spans="1:7" x14ac:dyDescent="0.25">
      <c r="A331" s="29" t="s">
        <v>81</v>
      </c>
      <c r="B331" s="30" t="s">
        <v>82</v>
      </c>
      <c r="C331" s="48" t="s">
        <v>19</v>
      </c>
      <c r="D331" s="27" t="s">
        <v>8</v>
      </c>
      <c r="E331" s="31">
        <v>42152</v>
      </c>
      <c r="F331" s="31">
        <v>5721</v>
      </c>
      <c r="G331" s="31">
        <v>0</v>
      </c>
    </row>
    <row r="332" spans="1:7" x14ac:dyDescent="0.25">
      <c r="A332" s="29" t="s">
        <v>81</v>
      </c>
      <c r="B332" s="30" t="s">
        <v>82</v>
      </c>
      <c r="C332" s="48" t="s">
        <v>19</v>
      </c>
      <c r="D332" s="27" t="s">
        <v>14</v>
      </c>
      <c r="E332" s="31">
        <v>238861</v>
      </c>
      <c r="F332" s="31">
        <v>29287</v>
      </c>
      <c r="G332" s="31">
        <v>0</v>
      </c>
    </row>
    <row r="333" spans="1:7" x14ac:dyDescent="0.25">
      <c r="A333" s="29">
        <v>3294</v>
      </c>
      <c r="B333" s="30" t="s">
        <v>140</v>
      </c>
      <c r="C333" s="48" t="s">
        <v>19</v>
      </c>
      <c r="D333" s="27" t="s">
        <v>12</v>
      </c>
      <c r="E333" s="31">
        <v>7500</v>
      </c>
      <c r="F333" s="31">
        <v>33750</v>
      </c>
      <c r="G333" s="31">
        <v>0</v>
      </c>
    </row>
    <row r="334" spans="1:7" x14ac:dyDescent="0.25">
      <c r="A334" s="65">
        <v>42</v>
      </c>
      <c r="B334" s="45" t="s">
        <v>114</v>
      </c>
      <c r="C334" s="21" t="s">
        <v>19</v>
      </c>
      <c r="D334" s="21" t="s">
        <v>8</v>
      </c>
      <c r="E334" s="73">
        <f t="shared" ref="E334:G337" si="66">E336</f>
        <v>7290</v>
      </c>
      <c r="F334" s="73">
        <f t="shared" si="66"/>
        <v>608</v>
      </c>
      <c r="G334" s="73">
        <f t="shared" si="66"/>
        <v>0</v>
      </c>
    </row>
    <row r="335" spans="1:7" x14ac:dyDescent="0.25">
      <c r="A335" s="65">
        <v>42</v>
      </c>
      <c r="B335" s="45" t="s">
        <v>114</v>
      </c>
      <c r="C335" s="21" t="s">
        <v>19</v>
      </c>
      <c r="D335" s="21" t="s">
        <v>14</v>
      </c>
      <c r="E335" s="73">
        <f t="shared" si="66"/>
        <v>41310</v>
      </c>
      <c r="F335" s="73">
        <f t="shared" si="66"/>
        <v>3443</v>
      </c>
      <c r="G335" s="73">
        <f t="shared" si="66"/>
        <v>0</v>
      </c>
    </row>
    <row r="336" spans="1:7" x14ac:dyDescent="0.25">
      <c r="A336" s="74">
        <v>422</v>
      </c>
      <c r="B336" s="75" t="s">
        <v>116</v>
      </c>
      <c r="C336" s="76" t="s">
        <v>19</v>
      </c>
      <c r="D336" s="76" t="s">
        <v>8</v>
      </c>
      <c r="E336" s="77">
        <f>E338</f>
        <v>7290</v>
      </c>
      <c r="F336" s="77">
        <f t="shared" si="66"/>
        <v>608</v>
      </c>
      <c r="G336" s="77">
        <f t="shared" si="66"/>
        <v>0</v>
      </c>
    </row>
    <row r="337" spans="1:7" x14ac:dyDescent="0.25">
      <c r="A337" s="74" t="s">
        <v>115</v>
      </c>
      <c r="B337" s="75" t="s">
        <v>116</v>
      </c>
      <c r="C337" s="76" t="s">
        <v>19</v>
      </c>
      <c r="D337" s="76" t="s">
        <v>14</v>
      </c>
      <c r="E337" s="77">
        <f>E339</f>
        <v>41310</v>
      </c>
      <c r="F337" s="77">
        <f t="shared" si="66"/>
        <v>3443</v>
      </c>
      <c r="G337" s="77">
        <f t="shared" si="66"/>
        <v>0</v>
      </c>
    </row>
    <row r="338" spans="1:7" x14ac:dyDescent="0.25">
      <c r="A338" s="41" t="s">
        <v>117</v>
      </c>
      <c r="B338" s="78" t="s">
        <v>118</v>
      </c>
      <c r="C338" s="79" t="s">
        <v>19</v>
      </c>
      <c r="D338" s="79" t="s">
        <v>8</v>
      </c>
      <c r="E338" s="80">
        <v>7290</v>
      </c>
      <c r="F338" s="80">
        <v>608</v>
      </c>
      <c r="G338" s="80">
        <v>0</v>
      </c>
    </row>
    <row r="339" spans="1:7" x14ac:dyDescent="0.25">
      <c r="A339" s="41" t="s">
        <v>117</v>
      </c>
      <c r="B339" s="78" t="s">
        <v>118</v>
      </c>
      <c r="C339" s="48" t="s">
        <v>19</v>
      </c>
      <c r="D339" s="27" t="s">
        <v>14</v>
      </c>
      <c r="E339" s="31">
        <v>41310</v>
      </c>
      <c r="F339" s="31">
        <v>3443</v>
      </c>
      <c r="G339" s="31">
        <v>0</v>
      </c>
    </row>
    <row r="340" spans="1:7" x14ac:dyDescent="0.25">
      <c r="A340" s="15" t="s">
        <v>172</v>
      </c>
      <c r="B340" s="67" t="s">
        <v>173</v>
      </c>
      <c r="C340" s="17" t="s">
        <v>150</v>
      </c>
      <c r="D340" s="18"/>
      <c r="E340" s="18">
        <f>E342</f>
        <v>2500000</v>
      </c>
      <c r="F340" s="18">
        <f t="shared" ref="F340:G340" si="67">F342</f>
        <v>2400000</v>
      </c>
      <c r="G340" s="18">
        <f t="shared" si="67"/>
        <v>2300000</v>
      </c>
    </row>
    <row r="341" spans="1:7" x14ac:dyDescent="0.25">
      <c r="A341" s="65" t="s">
        <v>125</v>
      </c>
      <c r="B341" s="45" t="s">
        <v>126</v>
      </c>
      <c r="C341" s="21" t="s">
        <v>150</v>
      </c>
      <c r="D341" s="21">
        <v>11</v>
      </c>
      <c r="E341" s="23">
        <f t="shared" ref="E341:G341" si="68">E342</f>
        <v>2500000</v>
      </c>
      <c r="F341" s="23">
        <f t="shared" si="68"/>
        <v>2400000</v>
      </c>
      <c r="G341" s="23">
        <f t="shared" si="68"/>
        <v>2300000</v>
      </c>
    </row>
    <row r="342" spans="1:7" x14ac:dyDescent="0.25">
      <c r="A342" s="24" t="s">
        <v>174</v>
      </c>
      <c r="B342" s="25" t="s">
        <v>175</v>
      </c>
      <c r="C342" s="32" t="s">
        <v>150</v>
      </c>
      <c r="D342" s="27">
        <v>11</v>
      </c>
      <c r="E342" s="28">
        <f t="shared" ref="E342:G342" si="69">SUM(E343:E343)</f>
        <v>2500000</v>
      </c>
      <c r="F342" s="28">
        <f t="shared" si="69"/>
        <v>2400000</v>
      </c>
      <c r="G342" s="28">
        <f t="shared" si="69"/>
        <v>2300000</v>
      </c>
    </row>
    <row r="343" spans="1:7" x14ac:dyDescent="0.25">
      <c r="A343" s="29">
        <v>3512</v>
      </c>
      <c r="B343" s="30" t="s">
        <v>176</v>
      </c>
      <c r="C343" s="27" t="s">
        <v>150</v>
      </c>
      <c r="D343" s="27">
        <v>11</v>
      </c>
      <c r="E343" s="31">
        <v>2500000</v>
      </c>
      <c r="F343" s="31">
        <v>2400000</v>
      </c>
      <c r="G343" s="31">
        <v>2300000</v>
      </c>
    </row>
    <row r="344" spans="1:7" x14ac:dyDescent="0.25">
      <c r="A344" s="67" t="s">
        <v>177</v>
      </c>
      <c r="B344" s="67" t="s">
        <v>178</v>
      </c>
      <c r="C344" s="67">
        <v>442</v>
      </c>
      <c r="D344" s="67"/>
      <c r="E344" s="81">
        <f>E345+E352+E363++E366</f>
        <v>27130518</v>
      </c>
      <c r="F344" s="81">
        <f>F345+F352+F363++F366</f>
        <v>20613732</v>
      </c>
      <c r="G344" s="81">
        <f>G345+G352+G363++G366</f>
        <v>4982300</v>
      </c>
    </row>
    <row r="345" spans="1:7" x14ac:dyDescent="0.25">
      <c r="A345" s="19" t="s">
        <v>11</v>
      </c>
      <c r="B345" s="20" t="s">
        <v>20</v>
      </c>
      <c r="C345" s="21" t="s">
        <v>19</v>
      </c>
      <c r="D345" s="53">
        <v>559</v>
      </c>
      <c r="E345" s="69">
        <f>E346+E350+E348</f>
        <v>332270</v>
      </c>
      <c r="F345" s="69">
        <f>F346+F350+F348</f>
        <v>6070</v>
      </c>
      <c r="G345" s="69">
        <f>G346+G350+G348</f>
        <v>0</v>
      </c>
    </row>
    <row r="346" spans="1:7" x14ac:dyDescent="0.25">
      <c r="A346" s="24" t="s">
        <v>21</v>
      </c>
      <c r="B346" s="25" t="s">
        <v>22</v>
      </c>
      <c r="C346" s="82" t="s">
        <v>19</v>
      </c>
      <c r="D346" s="83">
        <v>559</v>
      </c>
      <c r="E346" s="84">
        <f>SUM(E347:E347)</f>
        <v>280000</v>
      </c>
      <c r="F346" s="84">
        <f>SUM(F347:F347)</f>
        <v>0</v>
      </c>
      <c r="G346" s="84">
        <f>SUM(G347:G347)</f>
        <v>0</v>
      </c>
    </row>
    <row r="347" spans="1:7" x14ac:dyDescent="0.25">
      <c r="A347" s="85">
        <v>3111</v>
      </c>
      <c r="B347" s="30" t="s">
        <v>24</v>
      </c>
      <c r="C347" s="86" t="s">
        <v>19</v>
      </c>
      <c r="D347" s="85">
        <v>559</v>
      </c>
      <c r="E347" s="87">
        <v>280000</v>
      </c>
      <c r="F347" s="87"/>
      <c r="G347" s="87"/>
    </row>
    <row r="348" spans="1:7" x14ac:dyDescent="0.25">
      <c r="A348" s="24">
        <v>312</v>
      </c>
      <c r="B348" s="42" t="s">
        <v>28</v>
      </c>
      <c r="C348" s="86" t="s">
        <v>19</v>
      </c>
      <c r="D348" s="85">
        <v>559</v>
      </c>
      <c r="E348" s="84">
        <f t="shared" ref="E348:G348" si="70">E349</f>
        <v>6070</v>
      </c>
      <c r="F348" s="84">
        <f t="shared" si="70"/>
        <v>6070</v>
      </c>
      <c r="G348" s="84">
        <f t="shared" si="70"/>
        <v>0</v>
      </c>
    </row>
    <row r="349" spans="1:7" x14ac:dyDescent="0.25">
      <c r="A349" s="85">
        <v>3121</v>
      </c>
      <c r="B349" s="42" t="s">
        <v>28</v>
      </c>
      <c r="C349" s="86" t="s">
        <v>19</v>
      </c>
      <c r="D349" s="85">
        <v>559</v>
      </c>
      <c r="E349" s="87">
        <v>6070</v>
      </c>
      <c r="F349" s="87">
        <v>6070</v>
      </c>
      <c r="G349" s="87"/>
    </row>
    <row r="350" spans="1:7" x14ac:dyDescent="0.25">
      <c r="A350" s="24" t="s">
        <v>30</v>
      </c>
      <c r="B350" s="25" t="s">
        <v>31</v>
      </c>
      <c r="C350" s="82" t="s">
        <v>19</v>
      </c>
      <c r="D350" s="85">
        <v>559</v>
      </c>
      <c r="E350" s="84">
        <f>SUM(E351:E351)</f>
        <v>46200</v>
      </c>
      <c r="F350" s="84">
        <f>SUM(F351:F351)</f>
        <v>0</v>
      </c>
      <c r="G350" s="84">
        <f>SUM(G351:G351)</f>
        <v>0</v>
      </c>
    </row>
    <row r="351" spans="1:7" x14ac:dyDescent="0.25">
      <c r="A351" s="85">
        <v>3132</v>
      </c>
      <c r="B351" s="30" t="s">
        <v>33</v>
      </c>
      <c r="C351" s="86" t="s">
        <v>19</v>
      </c>
      <c r="D351" s="85">
        <v>559</v>
      </c>
      <c r="E351" s="87">
        <v>46200</v>
      </c>
      <c r="F351" s="87"/>
      <c r="G351" s="87"/>
    </row>
    <row r="352" spans="1:7" x14ac:dyDescent="0.25">
      <c r="A352" s="65">
        <v>-32</v>
      </c>
      <c r="B352" s="45" t="s">
        <v>35</v>
      </c>
      <c r="C352" s="45" t="s">
        <v>19</v>
      </c>
      <c r="D352" s="45">
        <v>559</v>
      </c>
      <c r="E352" s="88">
        <f>E353+E356+E360</f>
        <v>1490532</v>
      </c>
      <c r="F352" s="88">
        <f>F353+F356+F360</f>
        <v>1479532</v>
      </c>
      <c r="G352" s="88">
        <f>G353+G356+G360</f>
        <v>0</v>
      </c>
    </row>
    <row r="353" spans="1:7" x14ac:dyDescent="0.25">
      <c r="A353" s="24" t="s">
        <v>36</v>
      </c>
      <c r="B353" s="25" t="s">
        <v>37</v>
      </c>
      <c r="C353" s="82" t="s">
        <v>19</v>
      </c>
      <c r="D353" s="83">
        <v>559</v>
      </c>
      <c r="E353" s="84">
        <f>SUM(E354:E355)</f>
        <v>52917</v>
      </c>
      <c r="F353" s="84">
        <f>SUM(F354:F355)</f>
        <v>41917</v>
      </c>
      <c r="G353" s="84">
        <f t="shared" ref="G353" si="71">SUM(G354:G355)</f>
        <v>0</v>
      </c>
    </row>
    <row r="354" spans="1:7" x14ac:dyDescent="0.25">
      <c r="A354" s="41" t="s">
        <v>38</v>
      </c>
      <c r="B354" s="30" t="s">
        <v>39</v>
      </c>
      <c r="C354" s="86" t="s">
        <v>19</v>
      </c>
      <c r="D354" s="85">
        <v>559</v>
      </c>
      <c r="E354" s="87">
        <v>41917</v>
      </c>
      <c r="F354" s="87">
        <v>41917</v>
      </c>
      <c r="G354" s="87">
        <v>0</v>
      </c>
    </row>
    <row r="355" spans="1:7" x14ac:dyDescent="0.25">
      <c r="A355" s="41" t="s">
        <v>40</v>
      </c>
      <c r="B355" s="30" t="s">
        <v>179</v>
      </c>
      <c r="C355" s="86" t="s">
        <v>19</v>
      </c>
      <c r="D355" s="85">
        <v>559</v>
      </c>
      <c r="E355" s="87">
        <v>11000</v>
      </c>
      <c r="F355" s="87"/>
      <c r="G355" s="87"/>
    </row>
    <row r="356" spans="1:7" x14ac:dyDescent="0.25">
      <c r="A356" s="24" t="s">
        <v>55</v>
      </c>
      <c r="B356" s="25" t="s">
        <v>56</v>
      </c>
      <c r="C356" s="82" t="s">
        <v>19</v>
      </c>
      <c r="D356" s="83">
        <v>559</v>
      </c>
      <c r="E356" s="84">
        <f>SUM(E357:E359)</f>
        <v>1359659</v>
      </c>
      <c r="F356" s="84">
        <f>SUM(F357:F359)</f>
        <v>1359659</v>
      </c>
      <c r="G356" s="84">
        <f>SUM(G357:G359)</f>
        <v>0</v>
      </c>
    </row>
    <row r="357" spans="1:7" x14ac:dyDescent="0.25">
      <c r="A357" s="85">
        <v>3233</v>
      </c>
      <c r="B357" s="30" t="s">
        <v>62</v>
      </c>
      <c r="C357" s="86" t="s">
        <v>19</v>
      </c>
      <c r="D357" s="85">
        <v>559</v>
      </c>
      <c r="E357" s="87">
        <v>45929</v>
      </c>
      <c r="F357" s="87">
        <v>45929</v>
      </c>
      <c r="G357" s="87">
        <v>0</v>
      </c>
    </row>
    <row r="358" spans="1:7" x14ac:dyDescent="0.25">
      <c r="A358" s="85">
        <v>3237</v>
      </c>
      <c r="B358" s="30" t="s">
        <v>70</v>
      </c>
      <c r="C358" s="86" t="s">
        <v>19</v>
      </c>
      <c r="D358" s="85">
        <v>559</v>
      </c>
      <c r="E358" s="87">
        <v>1276450</v>
      </c>
      <c r="F358" s="87">
        <v>1276450</v>
      </c>
      <c r="G358" s="87">
        <v>0</v>
      </c>
    </row>
    <row r="359" spans="1:7" x14ac:dyDescent="0.25">
      <c r="A359" s="85">
        <v>3239</v>
      </c>
      <c r="B359" s="30" t="s">
        <v>74</v>
      </c>
      <c r="C359" s="86" t="s">
        <v>19</v>
      </c>
      <c r="D359" s="85">
        <v>559</v>
      </c>
      <c r="E359" s="87">
        <v>37280</v>
      </c>
      <c r="F359" s="87">
        <v>37280</v>
      </c>
      <c r="G359" s="87">
        <v>0</v>
      </c>
    </row>
    <row r="360" spans="1:7" x14ac:dyDescent="0.25">
      <c r="A360" s="43" t="s">
        <v>75</v>
      </c>
      <c r="B360" s="25" t="s">
        <v>76</v>
      </c>
      <c r="C360" s="82" t="s">
        <v>19</v>
      </c>
      <c r="D360" s="83">
        <v>559</v>
      </c>
      <c r="E360" s="84">
        <f>SUM(E361:E362)</f>
        <v>77956</v>
      </c>
      <c r="F360" s="84">
        <f>SUM(F361:F362)</f>
        <v>77956</v>
      </c>
      <c r="G360" s="84">
        <f>SUM(G361:G362)</f>
        <v>0</v>
      </c>
    </row>
    <row r="361" spans="1:7" x14ac:dyDescent="0.25">
      <c r="A361" s="85">
        <v>3293</v>
      </c>
      <c r="B361" s="30" t="s">
        <v>82</v>
      </c>
      <c r="C361" s="86" t="s">
        <v>19</v>
      </c>
      <c r="D361" s="85">
        <v>559</v>
      </c>
      <c r="E361" s="87">
        <v>38978</v>
      </c>
      <c r="F361" s="87">
        <v>38978</v>
      </c>
      <c r="G361" s="87">
        <v>0</v>
      </c>
    </row>
    <row r="362" spans="1:7" x14ac:dyDescent="0.25">
      <c r="A362" s="85">
        <v>3295</v>
      </c>
      <c r="B362" s="30" t="s">
        <v>86</v>
      </c>
      <c r="C362" s="86">
        <v>442</v>
      </c>
      <c r="D362" s="85">
        <v>559</v>
      </c>
      <c r="E362" s="87">
        <v>38978</v>
      </c>
      <c r="F362" s="87">
        <v>38978</v>
      </c>
      <c r="G362" s="87">
        <v>0</v>
      </c>
    </row>
    <row r="363" spans="1:7" x14ac:dyDescent="0.25">
      <c r="A363" s="65">
        <v>-35</v>
      </c>
      <c r="B363" s="45" t="s">
        <v>126</v>
      </c>
      <c r="C363" s="45" t="s">
        <v>19</v>
      </c>
      <c r="D363" s="45">
        <v>559</v>
      </c>
      <c r="E363" s="88">
        <f>E364</f>
        <v>22307716</v>
      </c>
      <c r="F363" s="88">
        <f t="shared" ref="F363:G364" si="72">F364</f>
        <v>19128130</v>
      </c>
      <c r="G363" s="88">
        <f t="shared" si="72"/>
        <v>4982300</v>
      </c>
    </row>
    <row r="364" spans="1:7" x14ac:dyDescent="0.25">
      <c r="A364" s="43">
        <v>353</v>
      </c>
      <c r="B364" s="25" t="s">
        <v>180</v>
      </c>
      <c r="C364" s="25" t="s">
        <v>19</v>
      </c>
      <c r="D364" s="25">
        <v>559</v>
      </c>
      <c r="E364" s="89">
        <f>E365</f>
        <v>22307716</v>
      </c>
      <c r="F364" s="89">
        <f t="shared" si="72"/>
        <v>19128130</v>
      </c>
      <c r="G364" s="89">
        <f t="shared" si="72"/>
        <v>4982300</v>
      </c>
    </row>
    <row r="365" spans="1:7" x14ac:dyDescent="0.25">
      <c r="A365" s="46">
        <v>3531</v>
      </c>
      <c r="B365" s="42" t="s">
        <v>180</v>
      </c>
      <c r="C365" s="42" t="s">
        <v>19</v>
      </c>
      <c r="D365" s="42">
        <v>559</v>
      </c>
      <c r="E365" s="90">
        <f>27389572-5081856</f>
        <v>22307716</v>
      </c>
      <c r="F365" s="90">
        <v>19128130</v>
      </c>
      <c r="G365" s="90">
        <v>4982300</v>
      </c>
    </row>
    <row r="366" spans="1:7" x14ac:dyDescent="0.25">
      <c r="A366" s="65">
        <v>-36</v>
      </c>
      <c r="B366" s="45" t="s">
        <v>181</v>
      </c>
      <c r="C366" s="45" t="s">
        <v>19</v>
      </c>
      <c r="D366" s="45">
        <v>559</v>
      </c>
      <c r="E366" s="88">
        <f>SUM(E367:E368)</f>
        <v>3000000</v>
      </c>
      <c r="F366" s="88">
        <f t="shared" ref="F366:G366" si="73">SUM(F367:F368)</f>
        <v>0</v>
      </c>
      <c r="G366" s="88">
        <f t="shared" si="73"/>
        <v>0</v>
      </c>
    </row>
    <row r="367" spans="1:7" x14ac:dyDescent="0.25">
      <c r="A367" s="46">
        <v>3611</v>
      </c>
      <c r="B367" s="42" t="s">
        <v>182</v>
      </c>
      <c r="C367" s="42" t="s">
        <v>19</v>
      </c>
      <c r="D367" s="42">
        <v>559</v>
      </c>
      <c r="E367" s="90">
        <v>1400000</v>
      </c>
      <c r="F367" s="90">
        <v>0</v>
      </c>
      <c r="G367" s="90">
        <v>0</v>
      </c>
    </row>
    <row r="368" spans="1:7" x14ac:dyDescent="0.25">
      <c r="A368" s="46">
        <v>3681</v>
      </c>
      <c r="B368" s="42" t="s">
        <v>183</v>
      </c>
      <c r="C368" s="42" t="s">
        <v>19</v>
      </c>
      <c r="D368" s="42">
        <v>559</v>
      </c>
      <c r="E368" s="90">
        <v>1600000</v>
      </c>
      <c r="F368" s="90">
        <v>0</v>
      </c>
      <c r="G368" s="90">
        <v>0</v>
      </c>
    </row>
    <row r="369" spans="1:7" x14ac:dyDescent="0.25">
      <c r="A369" s="67" t="s">
        <v>184</v>
      </c>
      <c r="B369" s="67" t="s">
        <v>185</v>
      </c>
      <c r="C369" s="67" t="s">
        <v>19</v>
      </c>
      <c r="D369" s="67"/>
      <c r="E369" s="81">
        <f t="shared" ref="E369:G369" si="74">E370+E371+E380+E381+E382</f>
        <v>3630625</v>
      </c>
      <c r="F369" s="81">
        <f t="shared" si="74"/>
        <v>4150000</v>
      </c>
      <c r="G369" s="81">
        <f t="shared" si="74"/>
        <v>4150000</v>
      </c>
    </row>
    <row r="370" spans="1:7" x14ac:dyDescent="0.25">
      <c r="A370" s="65" t="s">
        <v>169</v>
      </c>
      <c r="B370" s="20" t="s">
        <v>35</v>
      </c>
      <c r="C370" s="20" t="s">
        <v>19</v>
      </c>
      <c r="D370" s="20" t="s">
        <v>8</v>
      </c>
      <c r="E370" s="69">
        <f>E372+E376</f>
        <v>22500</v>
      </c>
      <c r="F370" s="69">
        <f t="shared" ref="F370:G371" si="75">F372+F376</f>
        <v>22500</v>
      </c>
      <c r="G370" s="69">
        <f t="shared" si="75"/>
        <v>22500</v>
      </c>
    </row>
    <row r="371" spans="1:7" x14ac:dyDescent="0.25">
      <c r="A371" s="65" t="s">
        <v>169</v>
      </c>
      <c r="B371" s="20" t="s">
        <v>35</v>
      </c>
      <c r="C371" s="20" t="s">
        <v>19</v>
      </c>
      <c r="D371" s="20" t="s">
        <v>13</v>
      </c>
      <c r="E371" s="69">
        <f>E373+E377</f>
        <v>127500</v>
      </c>
      <c r="F371" s="69">
        <f t="shared" si="75"/>
        <v>127500</v>
      </c>
      <c r="G371" s="69">
        <f t="shared" si="75"/>
        <v>127500</v>
      </c>
    </row>
    <row r="372" spans="1:7" x14ac:dyDescent="0.25">
      <c r="A372" s="24" t="s">
        <v>55</v>
      </c>
      <c r="B372" s="25" t="s">
        <v>56</v>
      </c>
      <c r="C372" s="33" t="s">
        <v>19</v>
      </c>
      <c r="D372" s="32" t="s">
        <v>8</v>
      </c>
      <c r="E372" s="91">
        <f>E374</f>
        <v>7500</v>
      </c>
      <c r="F372" s="91">
        <f t="shared" ref="F372:G373" si="76">F374</f>
        <v>7500</v>
      </c>
      <c r="G372" s="91">
        <f t="shared" si="76"/>
        <v>7500</v>
      </c>
    </row>
    <row r="373" spans="1:7" x14ac:dyDescent="0.25">
      <c r="A373" s="24" t="s">
        <v>55</v>
      </c>
      <c r="B373" s="25" t="s">
        <v>56</v>
      </c>
      <c r="C373" s="33" t="s">
        <v>19</v>
      </c>
      <c r="D373" s="32" t="s">
        <v>13</v>
      </c>
      <c r="E373" s="91">
        <f t="shared" ref="E373:F373" si="77">E375</f>
        <v>42500</v>
      </c>
      <c r="F373" s="91">
        <f t="shared" si="77"/>
        <v>42500</v>
      </c>
      <c r="G373" s="91">
        <f t="shared" si="76"/>
        <v>42500</v>
      </c>
    </row>
    <row r="374" spans="1:7" x14ac:dyDescent="0.25">
      <c r="A374" s="41" t="s">
        <v>69</v>
      </c>
      <c r="B374" s="42" t="s">
        <v>70</v>
      </c>
      <c r="C374" s="27" t="s">
        <v>19</v>
      </c>
      <c r="D374" s="26" t="s">
        <v>8</v>
      </c>
      <c r="E374" s="92">
        <v>7500</v>
      </c>
      <c r="F374" s="92">
        <v>7500</v>
      </c>
      <c r="G374" s="92">
        <v>7500</v>
      </c>
    </row>
    <row r="375" spans="1:7" x14ac:dyDescent="0.25">
      <c r="A375" s="41" t="s">
        <v>69</v>
      </c>
      <c r="B375" s="42" t="s">
        <v>70</v>
      </c>
      <c r="C375" s="27" t="s">
        <v>19</v>
      </c>
      <c r="D375" s="26" t="s">
        <v>13</v>
      </c>
      <c r="E375" s="92">
        <v>42500</v>
      </c>
      <c r="F375" s="92">
        <v>42500</v>
      </c>
      <c r="G375" s="92">
        <v>42500</v>
      </c>
    </row>
    <row r="376" spans="1:7" x14ac:dyDescent="0.25">
      <c r="A376" s="24" t="s">
        <v>157</v>
      </c>
      <c r="B376" s="25" t="s">
        <v>158</v>
      </c>
      <c r="C376" s="33" t="s">
        <v>19</v>
      </c>
      <c r="D376" s="32" t="s">
        <v>8</v>
      </c>
      <c r="E376" s="91">
        <f t="shared" ref="E376:G377" si="78">E378</f>
        <v>15000</v>
      </c>
      <c r="F376" s="91">
        <f t="shared" si="78"/>
        <v>15000</v>
      </c>
      <c r="G376" s="91">
        <f t="shared" si="78"/>
        <v>15000</v>
      </c>
    </row>
    <row r="377" spans="1:7" x14ac:dyDescent="0.25">
      <c r="A377" s="24" t="s">
        <v>157</v>
      </c>
      <c r="B377" s="25" t="s">
        <v>158</v>
      </c>
      <c r="C377" s="33" t="s">
        <v>19</v>
      </c>
      <c r="D377" s="32" t="s">
        <v>13</v>
      </c>
      <c r="E377" s="91">
        <f t="shared" si="78"/>
        <v>85000</v>
      </c>
      <c r="F377" s="91">
        <f t="shared" si="78"/>
        <v>85000</v>
      </c>
      <c r="G377" s="91">
        <f t="shared" si="78"/>
        <v>85000</v>
      </c>
    </row>
    <row r="378" spans="1:7" x14ac:dyDescent="0.25">
      <c r="A378" s="41" t="s">
        <v>159</v>
      </c>
      <c r="B378" s="42" t="s">
        <v>158</v>
      </c>
      <c r="C378" s="27" t="s">
        <v>19</v>
      </c>
      <c r="D378" s="26" t="s">
        <v>8</v>
      </c>
      <c r="E378" s="92">
        <v>15000</v>
      </c>
      <c r="F378" s="92">
        <v>15000</v>
      </c>
      <c r="G378" s="92">
        <v>15000</v>
      </c>
    </row>
    <row r="379" spans="1:7" x14ac:dyDescent="0.25">
      <c r="A379" s="41" t="s">
        <v>159</v>
      </c>
      <c r="B379" s="42" t="s">
        <v>158</v>
      </c>
      <c r="C379" s="27" t="s">
        <v>19</v>
      </c>
      <c r="D379" s="26" t="s">
        <v>13</v>
      </c>
      <c r="E379" s="92">
        <v>85000</v>
      </c>
      <c r="F379" s="92">
        <v>85000</v>
      </c>
      <c r="G379" s="92">
        <v>85000</v>
      </c>
    </row>
    <row r="380" spans="1:7" x14ac:dyDescent="0.25">
      <c r="A380" s="68" t="s">
        <v>125</v>
      </c>
      <c r="B380" s="20" t="s">
        <v>126</v>
      </c>
      <c r="C380" s="20" t="s">
        <v>19</v>
      </c>
      <c r="D380" s="20" t="s">
        <v>8</v>
      </c>
      <c r="E380" s="69">
        <f>E383</f>
        <v>450000</v>
      </c>
      <c r="F380" s="69">
        <f t="shared" ref="F380:G380" si="79">F383</f>
        <v>450000</v>
      </c>
      <c r="G380" s="69">
        <f t="shared" si="79"/>
        <v>1725000</v>
      </c>
    </row>
    <row r="381" spans="1:7" x14ac:dyDescent="0.25">
      <c r="A381" s="68" t="s">
        <v>125</v>
      </c>
      <c r="B381" s="20" t="s">
        <v>126</v>
      </c>
      <c r="C381" s="20" t="s">
        <v>19</v>
      </c>
      <c r="D381" s="20" t="s">
        <v>13</v>
      </c>
      <c r="E381" s="69">
        <f>E385</f>
        <v>2030625</v>
      </c>
      <c r="F381" s="69">
        <f>F385</f>
        <v>2550000</v>
      </c>
      <c r="G381" s="69">
        <f>G385</f>
        <v>1275000</v>
      </c>
    </row>
    <row r="382" spans="1:7" x14ac:dyDescent="0.25">
      <c r="A382" s="68" t="s">
        <v>125</v>
      </c>
      <c r="B382" s="20" t="s">
        <v>126</v>
      </c>
      <c r="C382" s="20" t="s">
        <v>19</v>
      </c>
      <c r="D382" s="20" t="s">
        <v>14</v>
      </c>
      <c r="E382" s="69">
        <f>E386</f>
        <v>1000000</v>
      </c>
      <c r="F382" s="69">
        <f t="shared" ref="F382" si="80">F386</f>
        <v>1000000</v>
      </c>
      <c r="G382" s="69">
        <f>G386</f>
        <v>1000000</v>
      </c>
    </row>
    <row r="383" spans="1:7" x14ac:dyDescent="0.25">
      <c r="A383" s="24" t="s">
        <v>152</v>
      </c>
      <c r="B383" s="25" t="s">
        <v>186</v>
      </c>
      <c r="C383" s="33" t="s">
        <v>19</v>
      </c>
      <c r="D383" s="32" t="s">
        <v>8</v>
      </c>
      <c r="E383" s="91">
        <f>E384</f>
        <v>450000</v>
      </c>
      <c r="F383" s="91">
        <f t="shared" ref="F383:G383" si="81">F384</f>
        <v>450000</v>
      </c>
      <c r="G383" s="91">
        <f t="shared" si="81"/>
        <v>1725000</v>
      </c>
    </row>
    <row r="384" spans="1:7" x14ac:dyDescent="0.25">
      <c r="A384" s="41" t="s">
        <v>160</v>
      </c>
      <c r="B384" s="42" t="s">
        <v>187</v>
      </c>
      <c r="C384" s="27" t="s">
        <v>19</v>
      </c>
      <c r="D384" s="26" t="s">
        <v>8</v>
      </c>
      <c r="E384" s="92">
        <v>450000</v>
      </c>
      <c r="F384" s="92">
        <v>450000</v>
      </c>
      <c r="G384" s="92">
        <v>1725000</v>
      </c>
    </row>
    <row r="385" spans="1:7" x14ac:dyDescent="0.25">
      <c r="A385" s="24" t="s">
        <v>127</v>
      </c>
      <c r="B385" s="25" t="s">
        <v>188</v>
      </c>
      <c r="C385" s="33" t="s">
        <v>19</v>
      </c>
      <c r="D385" s="32" t="s">
        <v>13</v>
      </c>
      <c r="E385" s="91">
        <f>E388</f>
        <v>2030625</v>
      </c>
      <c r="F385" s="91">
        <f t="shared" ref="F385:G385" si="82">F388</f>
        <v>2550000</v>
      </c>
      <c r="G385" s="91">
        <f t="shared" si="82"/>
        <v>1275000</v>
      </c>
    </row>
    <row r="386" spans="1:7" x14ac:dyDescent="0.25">
      <c r="A386" s="24" t="s">
        <v>127</v>
      </c>
      <c r="B386" s="25" t="s">
        <v>188</v>
      </c>
      <c r="C386" s="33" t="s">
        <v>19</v>
      </c>
      <c r="D386" s="32" t="s">
        <v>14</v>
      </c>
      <c r="E386" s="91">
        <f>E387</f>
        <v>1000000</v>
      </c>
      <c r="F386" s="91">
        <f t="shared" ref="F386:G386" si="83">F387</f>
        <v>1000000</v>
      </c>
      <c r="G386" s="91">
        <f t="shared" si="83"/>
        <v>1000000</v>
      </c>
    </row>
    <row r="387" spans="1:7" x14ac:dyDescent="0.25">
      <c r="A387" s="41" t="s">
        <v>129</v>
      </c>
      <c r="B387" s="42" t="s">
        <v>189</v>
      </c>
      <c r="C387" s="27" t="s">
        <v>19</v>
      </c>
      <c r="D387" s="26" t="s">
        <v>14</v>
      </c>
      <c r="E387" s="92">
        <v>1000000</v>
      </c>
      <c r="F387" s="92">
        <v>1000000</v>
      </c>
      <c r="G387" s="92">
        <v>1000000</v>
      </c>
    </row>
    <row r="388" spans="1:7" x14ac:dyDescent="0.25">
      <c r="A388" s="41" t="s">
        <v>129</v>
      </c>
      <c r="B388" s="42" t="s">
        <v>189</v>
      </c>
      <c r="C388" s="27" t="s">
        <v>19</v>
      </c>
      <c r="D388" s="26" t="s">
        <v>13</v>
      </c>
      <c r="E388" s="92">
        <f>2750000-719375</f>
        <v>2030625</v>
      </c>
      <c r="F388" s="92">
        <v>2550000</v>
      </c>
      <c r="G388" s="92">
        <v>1275000</v>
      </c>
    </row>
    <row r="389" spans="1:7" x14ac:dyDescent="0.25">
      <c r="A389" s="67" t="s">
        <v>190</v>
      </c>
      <c r="B389" s="67" t="s">
        <v>191</v>
      </c>
      <c r="C389" s="67" t="s">
        <v>19</v>
      </c>
      <c r="D389" s="67"/>
      <c r="E389" s="81">
        <f t="shared" ref="E389:G389" si="84">E391</f>
        <v>2000000</v>
      </c>
      <c r="F389" s="81">
        <f t="shared" si="84"/>
        <v>2000000</v>
      </c>
      <c r="G389" s="81">
        <f t="shared" si="84"/>
        <v>2000000</v>
      </c>
    </row>
    <row r="390" spans="1:7" x14ac:dyDescent="0.25">
      <c r="A390" s="19" t="s">
        <v>192</v>
      </c>
      <c r="B390" s="20" t="s">
        <v>193</v>
      </c>
      <c r="C390" s="53" t="s">
        <v>19</v>
      </c>
      <c r="D390" s="53" t="s">
        <v>8</v>
      </c>
      <c r="E390" s="93">
        <f t="shared" ref="E390:G391" si="85">E391</f>
        <v>2000000</v>
      </c>
      <c r="F390" s="93">
        <f t="shared" si="85"/>
        <v>2000000</v>
      </c>
      <c r="G390" s="93">
        <f t="shared" si="85"/>
        <v>2000000</v>
      </c>
    </row>
    <row r="391" spans="1:7" x14ac:dyDescent="0.25">
      <c r="A391" s="24" t="s">
        <v>194</v>
      </c>
      <c r="B391" s="25" t="s">
        <v>195</v>
      </c>
      <c r="C391" s="33" t="s">
        <v>19</v>
      </c>
      <c r="D391" s="32">
        <v>12</v>
      </c>
      <c r="E391" s="94">
        <f t="shared" si="85"/>
        <v>2000000</v>
      </c>
      <c r="F391" s="94">
        <f t="shared" si="85"/>
        <v>2000000</v>
      </c>
      <c r="G391" s="94">
        <f t="shared" si="85"/>
        <v>2000000</v>
      </c>
    </row>
    <row r="392" spans="1:7" x14ac:dyDescent="0.25">
      <c r="A392" s="41" t="s">
        <v>196</v>
      </c>
      <c r="B392" s="42" t="s">
        <v>195</v>
      </c>
      <c r="C392" s="27" t="s">
        <v>19</v>
      </c>
      <c r="D392" s="26" t="s">
        <v>8</v>
      </c>
      <c r="E392" s="92">
        <v>2000000</v>
      </c>
      <c r="F392" s="92">
        <v>2000000</v>
      </c>
      <c r="G392" s="92">
        <v>2000000</v>
      </c>
    </row>
    <row r="393" spans="1:7" x14ac:dyDescent="0.25">
      <c r="A393" s="67" t="s">
        <v>197</v>
      </c>
      <c r="B393" s="67" t="s">
        <v>198</v>
      </c>
      <c r="C393" s="67" t="s">
        <v>19</v>
      </c>
      <c r="D393" s="67"/>
      <c r="E393" s="81">
        <f>E394+E402+E414</f>
        <v>1679400</v>
      </c>
      <c r="F393" s="81">
        <f>F394+F402+F414</f>
        <v>1584300</v>
      </c>
      <c r="G393" s="81">
        <f>G394+G402+G414</f>
        <v>1564300</v>
      </c>
    </row>
    <row r="394" spans="1:7" x14ac:dyDescent="0.25">
      <c r="A394" s="19" t="s">
        <v>11</v>
      </c>
      <c r="B394" s="20" t="s">
        <v>20</v>
      </c>
      <c r="C394" s="21" t="s">
        <v>19</v>
      </c>
      <c r="D394" s="20">
        <v>11</v>
      </c>
      <c r="E394" s="69">
        <f>E395+E400+E398</f>
        <v>1093400</v>
      </c>
      <c r="F394" s="69">
        <f t="shared" ref="F394:G394" si="86">F395+F400+F398</f>
        <v>1097300</v>
      </c>
      <c r="G394" s="69">
        <f t="shared" si="86"/>
        <v>1097300</v>
      </c>
    </row>
    <row r="395" spans="1:7" x14ac:dyDescent="0.25">
      <c r="A395" s="24" t="s">
        <v>21</v>
      </c>
      <c r="B395" s="25" t="s">
        <v>22</v>
      </c>
      <c r="C395" s="26" t="s">
        <v>19</v>
      </c>
      <c r="D395" s="95">
        <v>11</v>
      </c>
      <c r="E395" s="96">
        <f t="shared" ref="E395:G395" si="87">SUM(E396:E397)</f>
        <v>789800</v>
      </c>
      <c r="F395" s="96">
        <f t="shared" si="87"/>
        <v>793700</v>
      </c>
      <c r="G395" s="96">
        <f t="shared" si="87"/>
        <v>793700</v>
      </c>
    </row>
    <row r="396" spans="1:7" x14ac:dyDescent="0.25">
      <c r="A396" s="29" t="s">
        <v>23</v>
      </c>
      <c r="B396" s="30" t="s">
        <v>24</v>
      </c>
      <c r="C396" s="26" t="s">
        <v>19</v>
      </c>
      <c r="D396" s="78">
        <v>11</v>
      </c>
      <c r="E396" s="97">
        <v>774800</v>
      </c>
      <c r="F396" s="97">
        <v>778700</v>
      </c>
      <c r="G396" s="97">
        <v>778700</v>
      </c>
    </row>
    <row r="397" spans="1:7" x14ac:dyDescent="0.25">
      <c r="A397" s="29">
        <v>3113</v>
      </c>
      <c r="B397" s="30" t="s">
        <v>26</v>
      </c>
      <c r="C397" s="26" t="s">
        <v>19</v>
      </c>
      <c r="D397" s="78">
        <v>11</v>
      </c>
      <c r="E397" s="97">
        <v>15000</v>
      </c>
      <c r="F397" s="97">
        <v>15000</v>
      </c>
      <c r="G397" s="97">
        <v>15000</v>
      </c>
    </row>
    <row r="398" spans="1:7" x14ac:dyDescent="0.25">
      <c r="A398" s="24">
        <v>-312</v>
      </c>
      <c r="B398" s="25" t="s">
        <v>28</v>
      </c>
      <c r="C398" s="24" t="s">
        <v>19</v>
      </c>
      <c r="D398" s="25">
        <v>11</v>
      </c>
      <c r="E398" s="94">
        <f>E399</f>
        <v>155500</v>
      </c>
      <c r="F398" s="94">
        <f t="shared" ref="F398:G398" si="88">F399</f>
        <v>155500</v>
      </c>
      <c r="G398" s="94">
        <f t="shared" si="88"/>
        <v>155500</v>
      </c>
    </row>
    <row r="399" spans="1:7" x14ac:dyDescent="0.25">
      <c r="A399" s="29">
        <v>3121</v>
      </c>
      <c r="B399" s="30" t="s">
        <v>28</v>
      </c>
      <c r="C399" s="26" t="s">
        <v>19</v>
      </c>
      <c r="D399" s="78">
        <v>11</v>
      </c>
      <c r="E399" s="97">
        <v>155500</v>
      </c>
      <c r="F399" s="97">
        <v>155500</v>
      </c>
      <c r="G399" s="97">
        <v>155500</v>
      </c>
    </row>
    <row r="400" spans="1:7" x14ac:dyDescent="0.25">
      <c r="A400" s="24" t="s">
        <v>30</v>
      </c>
      <c r="B400" s="25" t="s">
        <v>31</v>
      </c>
      <c r="C400" s="82" t="s">
        <v>19</v>
      </c>
      <c r="D400" s="75">
        <v>11</v>
      </c>
      <c r="E400" s="94">
        <f>SUM(E401:E401)</f>
        <v>148100</v>
      </c>
      <c r="F400" s="94">
        <f>SUM(F401:F401)</f>
        <v>148100</v>
      </c>
      <c r="G400" s="94">
        <f>SUM(G401:G401)</f>
        <v>148100</v>
      </c>
    </row>
    <row r="401" spans="1:7" x14ac:dyDescent="0.25">
      <c r="A401" s="85">
        <v>3132</v>
      </c>
      <c r="B401" s="30" t="s">
        <v>33</v>
      </c>
      <c r="C401" s="86" t="s">
        <v>19</v>
      </c>
      <c r="D401" s="78">
        <v>11</v>
      </c>
      <c r="E401" s="97">
        <f>127800+20300</f>
        <v>148100</v>
      </c>
      <c r="F401" s="97">
        <f t="shared" ref="F401:G401" si="89">127800+20300</f>
        <v>148100</v>
      </c>
      <c r="G401" s="97">
        <f t="shared" si="89"/>
        <v>148100</v>
      </c>
    </row>
    <row r="402" spans="1:7" x14ac:dyDescent="0.25">
      <c r="A402" s="65" t="s">
        <v>34</v>
      </c>
      <c r="B402" s="45" t="s">
        <v>35</v>
      </c>
      <c r="C402" s="21" t="s">
        <v>19</v>
      </c>
      <c r="D402" s="45">
        <v>11</v>
      </c>
      <c r="E402" s="88">
        <f>E403+E407+E412</f>
        <v>436000</v>
      </c>
      <c r="F402" s="88">
        <f>F403+F407+F412</f>
        <v>437000</v>
      </c>
      <c r="G402" s="88">
        <f>G403+G407+G412</f>
        <v>437000</v>
      </c>
    </row>
    <row r="403" spans="1:7" x14ac:dyDescent="0.25">
      <c r="A403" s="24" t="s">
        <v>36</v>
      </c>
      <c r="B403" s="25" t="s">
        <v>37</v>
      </c>
      <c r="C403" s="33" t="s">
        <v>19</v>
      </c>
      <c r="D403" s="75">
        <v>11</v>
      </c>
      <c r="E403" s="94">
        <f t="shared" ref="E403:G403" si="90">SUM(E404:E406)</f>
        <v>146000</v>
      </c>
      <c r="F403" s="94">
        <f>SUM(F404:F406)</f>
        <v>147000</v>
      </c>
      <c r="G403" s="94">
        <f t="shared" si="90"/>
        <v>147000</v>
      </c>
    </row>
    <row r="404" spans="1:7" x14ac:dyDescent="0.25">
      <c r="A404" s="29" t="s">
        <v>38</v>
      </c>
      <c r="B404" s="30" t="s">
        <v>39</v>
      </c>
      <c r="C404" s="48" t="s">
        <v>19</v>
      </c>
      <c r="D404" s="78">
        <v>11</v>
      </c>
      <c r="E404" s="97">
        <v>70000</v>
      </c>
      <c r="F404" s="97">
        <v>70000</v>
      </c>
      <c r="G404" s="97">
        <v>70000</v>
      </c>
    </row>
    <row r="405" spans="1:7" x14ac:dyDescent="0.25">
      <c r="A405" s="29" t="s">
        <v>40</v>
      </c>
      <c r="B405" s="30" t="s">
        <v>41</v>
      </c>
      <c r="C405" s="26" t="s">
        <v>19</v>
      </c>
      <c r="D405" s="78">
        <v>11</v>
      </c>
      <c r="E405" s="97">
        <v>26000</v>
      </c>
      <c r="F405" s="97">
        <v>27000</v>
      </c>
      <c r="G405" s="97">
        <v>27000</v>
      </c>
    </row>
    <row r="406" spans="1:7" x14ac:dyDescent="0.25">
      <c r="A406" s="29" t="s">
        <v>42</v>
      </c>
      <c r="B406" s="30" t="s">
        <v>43</v>
      </c>
      <c r="C406" s="26" t="s">
        <v>19</v>
      </c>
      <c r="D406" s="78">
        <v>11</v>
      </c>
      <c r="E406" s="97">
        <v>50000</v>
      </c>
      <c r="F406" s="97">
        <v>50000</v>
      </c>
      <c r="G406" s="97">
        <v>50000</v>
      </c>
    </row>
    <row r="407" spans="1:7" x14ac:dyDescent="0.25">
      <c r="A407" s="24" t="s">
        <v>55</v>
      </c>
      <c r="B407" s="25" t="s">
        <v>56</v>
      </c>
      <c r="C407" s="82" t="s">
        <v>19</v>
      </c>
      <c r="D407" s="75">
        <v>11</v>
      </c>
      <c r="E407" s="94">
        <f>SUM(E408:E411)</f>
        <v>280000</v>
      </c>
      <c r="F407" s="94">
        <f>SUM(F408:F411)</f>
        <v>280000</v>
      </c>
      <c r="G407" s="94">
        <f>SUM(G408:G411)</f>
        <v>280000</v>
      </c>
    </row>
    <row r="408" spans="1:7" x14ac:dyDescent="0.25">
      <c r="A408" s="85">
        <v>3233</v>
      </c>
      <c r="B408" s="30" t="s">
        <v>62</v>
      </c>
      <c r="C408" s="86" t="s">
        <v>19</v>
      </c>
      <c r="D408" s="78">
        <v>11</v>
      </c>
      <c r="E408" s="97">
        <v>30000</v>
      </c>
      <c r="F408" s="97">
        <v>30000</v>
      </c>
      <c r="G408" s="97">
        <v>30000</v>
      </c>
    </row>
    <row r="409" spans="1:7" x14ac:dyDescent="0.25">
      <c r="A409" s="85">
        <v>3235</v>
      </c>
      <c r="B409" s="30" t="s">
        <v>66</v>
      </c>
      <c r="C409" s="86" t="s">
        <v>19</v>
      </c>
      <c r="D409" s="78">
        <v>11</v>
      </c>
      <c r="E409" s="97">
        <v>50000</v>
      </c>
      <c r="F409" s="97">
        <v>50000</v>
      </c>
      <c r="G409" s="97">
        <v>50000</v>
      </c>
    </row>
    <row r="410" spans="1:7" x14ac:dyDescent="0.25">
      <c r="A410" s="85">
        <v>3237</v>
      </c>
      <c r="B410" s="30" t="s">
        <v>70</v>
      </c>
      <c r="C410" s="86" t="s">
        <v>19</v>
      </c>
      <c r="D410" s="78">
        <v>11</v>
      </c>
      <c r="E410" s="97">
        <v>150000</v>
      </c>
      <c r="F410" s="97">
        <v>150000</v>
      </c>
      <c r="G410" s="97">
        <v>150000</v>
      </c>
    </row>
    <row r="411" spans="1:7" x14ac:dyDescent="0.25">
      <c r="A411" s="29" t="s">
        <v>71</v>
      </c>
      <c r="B411" s="30" t="s">
        <v>72</v>
      </c>
      <c r="C411" s="26" t="s">
        <v>19</v>
      </c>
      <c r="D411" s="78">
        <v>11</v>
      </c>
      <c r="E411" s="97">
        <v>50000</v>
      </c>
      <c r="F411" s="97">
        <v>50000</v>
      </c>
      <c r="G411" s="97">
        <v>50000</v>
      </c>
    </row>
    <row r="412" spans="1:7" x14ac:dyDescent="0.25">
      <c r="A412" s="43" t="s">
        <v>75</v>
      </c>
      <c r="B412" s="25" t="s">
        <v>76</v>
      </c>
      <c r="C412" s="32" t="s">
        <v>19</v>
      </c>
      <c r="D412" s="75">
        <v>11</v>
      </c>
      <c r="E412" s="94">
        <f t="shared" ref="E412:G412" si="91">E413</f>
        <v>10000</v>
      </c>
      <c r="F412" s="94">
        <f t="shared" si="91"/>
        <v>10000</v>
      </c>
      <c r="G412" s="94">
        <f t="shared" si="91"/>
        <v>10000</v>
      </c>
    </row>
    <row r="413" spans="1:7" x14ac:dyDescent="0.25">
      <c r="A413" s="46" t="s">
        <v>81</v>
      </c>
      <c r="B413" s="42" t="s">
        <v>82</v>
      </c>
      <c r="C413" s="26" t="s">
        <v>19</v>
      </c>
      <c r="D413" s="78">
        <v>11</v>
      </c>
      <c r="E413" s="97">
        <v>10000</v>
      </c>
      <c r="F413" s="97">
        <v>10000</v>
      </c>
      <c r="G413" s="97">
        <v>10000</v>
      </c>
    </row>
    <row r="414" spans="1:7" x14ac:dyDescent="0.25">
      <c r="A414" s="44" t="s">
        <v>113</v>
      </c>
      <c r="B414" s="45" t="s">
        <v>114</v>
      </c>
      <c r="C414" s="21" t="s">
        <v>19</v>
      </c>
      <c r="D414" s="45">
        <v>11</v>
      </c>
      <c r="E414" s="88">
        <f>E415</f>
        <v>150000</v>
      </c>
      <c r="F414" s="88">
        <f>F415</f>
        <v>50000</v>
      </c>
      <c r="G414" s="88">
        <f>G415</f>
        <v>30000</v>
      </c>
    </row>
    <row r="415" spans="1:7" x14ac:dyDescent="0.25">
      <c r="A415" s="74">
        <v>426</v>
      </c>
      <c r="B415" s="75" t="s">
        <v>199</v>
      </c>
      <c r="C415" s="76" t="s">
        <v>19</v>
      </c>
      <c r="D415" s="75">
        <v>11</v>
      </c>
      <c r="E415" s="94">
        <f>E416</f>
        <v>150000</v>
      </c>
      <c r="F415" s="94">
        <f t="shared" ref="F415:G415" si="92">F416</f>
        <v>50000</v>
      </c>
      <c r="G415" s="94">
        <f t="shared" si="92"/>
        <v>30000</v>
      </c>
    </row>
    <row r="416" spans="1:7" x14ac:dyDescent="0.25">
      <c r="A416" s="98">
        <v>4262</v>
      </c>
      <c r="B416" s="78" t="s">
        <v>200</v>
      </c>
      <c r="C416" s="79" t="s">
        <v>19</v>
      </c>
      <c r="D416" s="78">
        <v>11</v>
      </c>
      <c r="E416" s="97">
        <v>150000</v>
      </c>
      <c r="F416" s="97">
        <v>50000</v>
      </c>
      <c r="G416" s="97">
        <v>30000</v>
      </c>
    </row>
    <row r="417" spans="1:12" x14ac:dyDescent="0.25">
      <c r="A417" s="67" t="s">
        <v>201</v>
      </c>
      <c r="B417" s="67" t="s">
        <v>202</v>
      </c>
      <c r="C417" s="67" t="s">
        <v>19</v>
      </c>
      <c r="D417" s="67"/>
      <c r="E417" s="81">
        <f>E418+E419+E420</f>
        <v>148333000</v>
      </c>
      <c r="F417" s="81">
        <f t="shared" ref="F417:G417" si="93">F418+F419+F420</f>
        <v>27824300</v>
      </c>
      <c r="G417" s="81">
        <f t="shared" si="93"/>
        <v>27467300</v>
      </c>
    </row>
    <row r="418" spans="1:12" x14ac:dyDescent="0.25">
      <c r="A418" s="44" t="s">
        <v>12</v>
      </c>
      <c r="B418" s="45" t="s">
        <v>131</v>
      </c>
      <c r="C418" s="21" t="s">
        <v>19</v>
      </c>
      <c r="D418" s="45">
        <v>12</v>
      </c>
      <c r="E418" s="88">
        <f t="shared" ref="E418:G419" si="94">E421</f>
        <v>19500000</v>
      </c>
      <c r="F418" s="88">
        <f t="shared" si="94"/>
        <v>0</v>
      </c>
      <c r="G418" s="88">
        <f t="shared" si="94"/>
        <v>0</v>
      </c>
    </row>
    <row r="419" spans="1:12" x14ac:dyDescent="0.25">
      <c r="A419" s="44" t="s">
        <v>12</v>
      </c>
      <c r="B419" s="45" t="s">
        <v>131</v>
      </c>
      <c r="C419" s="21" t="s">
        <v>19</v>
      </c>
      <c r="D419" s="45">
        <v>565</v>
      </c>
      <c r="E419" s="88">
        <f t="shared" si="94"/>
        <v>110500000</v>
      </c>
      <c r="F419" s="88">
        <f t="shared" si="94"/>
        <v>0</v>
      </c>
      <c r="G419" s="88">
        <f t="shared" si="94"/>
        <v>0</v>
      </c>
    </row>
    <row r="420" spans="1:12" x14ac:dyDescent="0.25">
      <c r="A420" s="44" t="s">
        <v>12</v>
      </c>
      <c r="B420" s="45" t="s">
        <v>131</v>
      </c>
      <c r="C420" s="21" t="s">
        <v>19</v>
      </c>
      <c r="D420" s="45">
        <v>43</v>
      </c>
      <c r="E420" s="88">
        <f>E423</f>
        <v>18333000</v>
      </c>
      <c r="F420" s="88">
        <f t="shared" ref="F420:G420" si="95">F423</f>
        <v>27824300</v>
      </c>
      <c r="G420" s="88">
        <f t="shared" si="95"/>
        <v>27467300</v>
      </c>
    </row>
    <row r="421" spans="1:12" x14ac:dyDescent="0.25">
      <c r="A421" s="24" t="s">
        <v>132</v>
      </c>
      <c r="B421" s="25" t="s">
        <v>203</v>
      </c>
      <c r="C421" s="76" t="s">
        <v>19</v>
      </c>
      <c r="D421" s="75">
        <v>12</v>
      </c>
      <c r="E421" s="94">
        <f>E424+E427</f>
        <v>19500000</v>
      </c>
      <c r="F421" s="94">
        <f t="shared" ref="F421:G423" si="96">F424+F427</f>
        <v>0</v>
      </c>
      <c r="G421" s="94">
        <f t="shared" si="96"/>
        <v>0</v>
      </c>
    </row>
    <row r="422" spans="1:12" x14ac:dyDescent="0.25">
      <c r="A422" s="24" t="s">
        <v>132</v>
      </c>
      <c r="B422" s="25" t="s">
        <v>203</v>
      </c>
      <c r="C422" s="76" t="s">
        <v>19</v>
      </c>
      <c r="D422" s="75">
        <v>565</v>
      </c>
      <c r="E422" s="94">
        <f>E425+E428</f>
        <v>110500000</v>
      </c>
      <c r="F422" s="94">
        <f>F425+F428</f>
        <v>0</v>
      </c>
      <c r="G422" s="94">
        <f t="shared" si="96"/>
        <v>0</v>
      </c>
      <c r="L422">
        <f>15*85/100</f>
        <v>12.75</v>
      </c>
    </row>
    <row r="423" spans="1:12" x14ac:dyDescent="0.25">
      <c r="A423" s="24" t="s">
        <v>132</v>
      </c>
      <c r="B423" s="25" t="s">
        <v>203</v>
      </c>
      <c r="C423" s="76" t="s">
        <v>19</v>
      </c>
      <c r="D423" s="75">
        <v>43</v>
      </c>
      <c r="E423" s="94">
        <f>E426+E429</f>
        <v>18333000</v>
      </c>
      <c r="F423" s="94">
        <f t="shared" ref="F423" si="97">F426+F429</f>
        <v>27824300</v>
      </c>
      <c r="G423" s="94">
        <f t="shared" si="96"/>
        <v>27467300</v>
      </c>
    </row>
    <row r="424" spans="1:12" x14ac:dyDescent="0.25">
      <c r="A424" s="46">
        <v>5163</v>
      </c>
      <c r="B424" s="42" t="s">
        <v>134</v>
      </c>
      <c r="C424" s="79" t="s">
        <v>19</v>
      </c>
      <c r="D424" s="78">
        <v>12</v>
      </c>
      <c r="E424" s="97">
        <v>3900000</v>
      </c>
      <c r="F424" s="97">
        <v>0</v>
      </c>
      <c r="G424" s="97">
        <v>0</v>
      </c>
      <c r="L424">
        <f>62*15/1000</f>
        <v>0.93</v>
      </c>
    </row>
    <row r="425" spans="1:12" x14ac:dyDescent="0.25">
      <c r="A425" s="46">
        <v>5163</v>
      </c>
      <c r="B425" s="42" t="s">
        <v>134</v>
      </c>
      <c r="C425" s="79" t="s">
        <v>19</v>
      </c>
      <c r="D425" s="78">
        <v>565</v>
      </c>
      <c r="E425" s="97">
        <v>22100000</v>
      </c>
      <c r="F425" s="97">
        <v>0</v>
      </c>
      <c r="G425" s="97">
        <v>0</v>
      </c>
    </row>
    <row r="426" spans="1:12" x14ac:dyDescent="0.25">
      <c r="A426" s="46">
        <v>5163</v>
      </c>
      <c r="B426" s="42" t="s">
        <v>134</v>
      </c>
      <c r="C426" s="79" t="s">
        <v>19</v>
      </c>
      <c r="D426" s="78">
        <v>43</v>
      </c>
      <c r="E426" s="99">
        <v>3666600</v>
      </c>
      <c r="F426" s="99">
        <v>5564860</v>
      </c>
      <c r="G426" s="99">
        <v>5493460</v>
      </c>
    </row>
    <row r="427" spans="1:12" x14ac:dyDescent="0.25">
      <c r="A427" s="46">
        <v>5164</v>
      </c>
      <c r="B427" s="42" t="s">
        <v>135</v>
      </c>
      <c r="C427" s="79" t="s">
        <v>19</v>
      </c>
      <c r="D427" s="78">
        <v>12</v>
      </c>
      <c r="E427" s="97">
        <v>15600000</v>
      </c>
      <c r="F427" s="97">
        <v>0</v>
      </c>
      <c r="G427" s="97">
        <v>0</v>
      </c>
    </row>
    <row r="428" spans="1:12" x14ac:dyDescent="0.25">
      <c r="A428" s="46">
        <v>5164</v>
      </c>
      <c r="B428" s="42" t="s">
        <v>135</v>
      </c>
      <c r="C428" s="79" t="s">
        <v>19</v>
      </c>
      <c r="D428" s="78">
        <v>565</v>
      </c>
      <c r="E428" s="97">
        <v>88400000</v>
      </c>
      <c r="F428" s="97">
        <v>0</v>
      </c>
      <c r="G428" s="97">
        <v>0</v>
      </c>
    </row>
    <row r="429" spans="1:12" x14ac:dyDescent="0.25">
      <c r="A429" s="46">
        <v>5164</v>
      </c>
      <c r="B429" s="42" t="s">
        <v>135</v>
      </c>
      <c r="C429" s="79" t="s">
        <v>19</v>
      </c>
      <c r="D429" s="78">
        <v>43</v>
      </c>
      <c r="E429" s="99">
        <v>14666400</v>
      </c>
      <c r="F429" s="99">
        <v>22259440</v>
      </c>
      <c r="G429" s="99">
        <v>21973840</v>
      </c>
    </row>
    <row r="430" spans="1:12" x14ac:dyDescent="0.25">
      <c r="A430" s="15" t="s">
        <v>204</v>
      </c>
      <c r="B430" s="16" t="s">
        <v>205</v>
      </c>
      <c r="C430" s="17" t="s">
        <v>19</v>
      </c>
      <c r="D430" s="18"/>
      <c r="E430" s="18">
        <f>E431+E432+E447+E448+E481+E482+E487+E488+E493+E494</f>
        <v>5942900</v>
      </c>
      <c r="F430" s="18">
        <f>F431+F432+F447+F448+F487+F488+F493+F494+F481+F482</f>
        <v>5611400</v>
      </c>
      <c r="G430" s="18">
        <f>G431+G432+G447+G448+G487+G488+G493+G494+G481+G482</f>
        <v>5630290</v>
      </c>
    </row>
    <row r="431" spans="1:12" x14ac:dyDescent="0.25">
      <c r="A431" s="19" t="s">
        <v>11</v>
      </c>
      <c r="B431" s="20" t="s">
        <v>20</v>
      </c>
      <c r="C431" s="21" t="s">
        <v>19</v>
      </c>
      <c r="D431" s="22">
        <v>12</v>
      </c>
      <c r="E431" s="23">
        <f>E433+E439+E443</f>
        <v>718300</v>
      </c>
      <c r="F431" s="23">
        <f t="shared" ref="F431:G431" si="98">F433+F439+F443</f>
        <v>721250</v>
      </c>
      <c r="G431" s="23">
        <f t="shared" si="98"/>
        <v>723990</v>
      </c>
    </row>
    <row r="432" spans="1:12" x14ac:dyDescent="0.25">
      <c r="A432" s="19" t="s">
        <v>11</v>
      </c>
      <c r="B432" s="20" t="s">
        <v>20</v>
      </c>
      <c r="C432" s="21" t="s">
        <v>19</v>
      </c>
      <c r="D432" s="22">
        <v>565</v>
      </c>
      <c r="E432" s="23">
        <f t="shared" ref="E432:G432" si="99">E434+E440+E444</f>
        <v>4069400</v>
      </c>
      <c r="F432" s="23">
        <f t="shared" si="99"/>
        <v>4085450</v>
      </c>
      <c r="G432" s="23">
        <f t="shared" si="99"/>
        <v>4101600</v>
      </c>
    </row>
    <row r="433" spans="1:7" x14ac:dyDescent="0.25">
      <c r="A433" s="24" t="s">
        <v>21</v>
      </c>
      <c r="B433" s="25" t="s">
        <v>22</v>
      </c>
      <c r="C433" s="32" t="s">
        <v>19</v>
      </c>
      <c r="D433" s="32">
        <v>12</v>
      </c>
      <c r="E433" s="28">
        <f>E435+E437</f>
        <v>473600</v>
      </c>
      <c r="F433" s="28">
        <f t="shared" ref="F433:G433" si="100">F435+F437</f>
        <v>475950</v>
      </c>
      <c r="G433" s="28">
        <f t="shared" si="100"/>
        <v>478280</v>
      </c>
    </row>
    <row r="434" spans="1:7" x14ac:dyDescent="0.25">
      <c r="A434" s="24" t="s">
        <v>21</v>
      </c>
      <c r="B434" s="25" t="s">
        <v>22</v>
      </c>
      <c r="C434" s="32" t="s">
        <v>19</v>
      </c>
      <c r="D434" s="32" t="s">
        <v>10</v>
      </c>
      <c r="E434" s="28">
        <f>E436+E438</f>
        <v>2683800</v>
      </c>
      <c r="F434" s="28">
        <f>F436+F438</f>
        <v>2697000</v>
      </c>
      <c r="G434" s="28">
        <f>G436+G438</f>
        <v>2710280</v>
      </c>
    </row>
    <row r="435" spans="1:7" x14ac:dyDescent="0.25">
      <c r="A435" s="29" t="s">
        <v>23</v>
      </c>
      <c r="B435" s="30" t="s">
        <v>24</v>
      </c>
      <c r="C435" s="26" t="s">
        <v>19</v>
      </c>
      <c r="D435" s="26" t="s">
        <v>8</v>
      </c>
      <c r="E435" s="40">
        <v>466100</v>
      </c>
      <c r="F435" s="40">
        <v>468450</v>
      </c>
      <c r="G435" s="40">
        <v>470780</v>
      </c>
    </row>
    <row r="436" spans="1:7" x14ac:dyDescent="0.25">
      <c r="A436" s="29" t="s">
        <v>23</v>
      </c>
      <c r="B436" s="30" t="s">
        <v>24</v>
      </c>
      <c r="C436" s="26" t="s">
        <v>19</v>
      </c>
      <c r="D436" s="26" t="s">
        <v>10</v>
      </c>
      <c r="E436" s="40">
        <v>2641300</v>
      </c>
      <c r="F436" s="40">
        <v>2654500</v>
      </c>
      <c r="G436" s="40">
        <v>2667780</v>
      </c>
    </row>
    <row r="437" spans="1:7" x14ac:dyDescent="0.25">
      <c r="A437" s="41" t="s">
        <v>25</v>
      </c>
      <c r="B437" s="42" t="s">
        <v>26</v>
      </c>
      <c r="C437" s="26" t="s">
        <v>19</v>
      </c>
      <c r="D437" s="26" t="s">
        <v>8</v>
      </c>
      <c r="E437" s="40">
        <f>50000*0.15</f>
        <v>7500</v>
      </c>
      <c r="F437" s="40">
        <f t="shared" ref="F437:G437" si="101">50000*0.15</f>
        <v>7500</v>
      </c>
      <c r="G437" s="40">
        <f t="shared" si="101"/>
        <v>7500</v>
      </c>
    </row>
    <row r="438" spans="1:7" x14ac:dyDescent="0.25">
      <c r="A438" s="41" t="s">
        <v>25</v>
      </c>
      <c r="B438" s="42" t="s">
        <v>26</v>
      </c>
      <c r="C438" s="26" t="s">
        <v>19</v>
      </c>
      <c r="D438" s="26" t="s">
        <v>10</v>
      </c>
      <c r="E438" s="40">
        <f>50000*0.85</f>
        <v>42500</v>
      </c>
      <c r="F438" s="40">
        <f t="shared" ref="F438:G438" si="102">50000*0.85</f>
        <v>42500</v>
      </c>
      <c r="G438" s="40">
        <f t="shared" si="102"/>
        <v>42500</v>
      </c>
    </row>
    <row r="439" spans="1:7" x14ac:dyDescent="0.25">
      <c r="A439" s="24" t="s">
        <v>27</v>
      </c>
      <c r="B439" s="25" t="s">
        <v>28</v>
      </c>
      <c r="C439" s="26" t="s">
        <v>19</v>
      </c>
      <c r="D439" s="32">
        <v>12</v>
      </c>
      <c r="E439" s="28">
        <f>E441</f>
        <v>144000</v>
      </c>
      <c r="F439" s="28">
        <f t="shared" ref="F439:G439" si="103">F441</f>
        <v>144000</v>
      </c>
      <c r="G439" s="28">
        <f t="shared" si="103"/>
        <v>144000</v>
      </c>
    </row>
    <row r="440" spans="1:7" x14ac:dyDescent="0.25">
      <c r="A440" s="24" t="s">
        <v>27</v>
      </c>
      <c r="B440" s="25" t="s">
        <v>28</v>
      </c>
      <c r="C440" s="26" t="s">
        <v>19</v>
      </c>
      <c r="D440" s="32" t="s">
        <v>10</v>
      </c>
      <c r="E440" s="28">
        <f t="shared" ref="E440:G440" si="104">E442</f>
        <v>815000</v>
      </c>
      <c r="F440" s="28">
        <f t="shared" si="104"/>
        <v>815000</v>
      </c>
      <c r="G440" s="28">
        <f t="shared" si="104"/>
        <v>815000</v>
      </c>
    </row>
    <row r="441" spans="1:7" x14ac:dyDescent="0.25">
      <c r="A441" s="29" t="s">
        <v>29</v>
      </c>
      <c r="B441" s="30" t="s">
        <v>28</v>
      </c>
      <c r="C441" s="26" t="s">
        <v>19</v>
      </c>
      <c r="D441" s="26" t="s">
        <v>8</v>
      </c>
      <c r="E441" s="40">
        <v>144000</v>
      </c>
      <c r="F441" s="40">
        <v>144000</v>
      </c>
      <c r="G441" s="40">
        <v>144000</v>
      </c>
    </row>
    <row r="442" spans="1:7" x14ac:dyDescent="0.25">
      <c r="A442" s="29" t="s">
        <v>29</v>
      </c>
      <c r="B442" s="30" t="s">
        <v>28</v>
      </c>
      <c r="C442" s="26" t="s">
        <v>19</v>
      </c>
      <c r="D442" s="26" t="s">
        <v>10</v>
      </c>
      <c r="E442" s="40">
        <v>815000</v>
      </c>
      <c r="F442" s="40">
        <v>815000</v>
      </c>
      <c r="G442" s="40">
        <v>815000</v>
      </c>
    </row>
    <row r="443" spans="1:7" x14ac:dyDescent="0.25">
      <c r="A443" s="24" t="s">
        <v>30</v>
      </c>
      <c r="B443" s="25" t="s">
        <v>31</v>
      </c>
      <c r="C443" s="26" t="s">
        <v>19</v>
      </c>
      <c r="D443" s="32">
        <v>12</v>
      </c>
      <c r="E443" s="28">
        <f t="shared" ref="E443:G444" si="105">E445</f>
        <v>100700</v>
      </c>
      <c r="F443" s="28">
        <f t="shared" si="105"/>
        <v>101300</v>
      </c>
      <c r="G443" s="28">
        <f t="shared" si="105"/>
        <v>101710</v>
      </c>
    </row>
    <row r="444" spans="1:7" x14ac:dyDescent="0.25">
      <c r="A444" s="24" t="s">
        <v>30</v>
      </c>
      <c r="B444" s="25" t="s">
        <v>31</v>
      </c>
      <c r="C444" s="26" t="s">
        <v>19</v>
      </c>
      <c r="D444" s="32" t="s">
        <v>10</v>
      </c>
      <c r="E444" s="28">
        <f t="shared" si="105"/>
        <v>570600</v>
      </c>
      <c r="F444" s="28">
        <f t="shared" si="105"/>
        <v>573450</v>
      </c>
      <c r="G444" s="28">
        <f t="shared" si="105"/>
        <v>576320</v>
      </c>
    </row>
    <row r="445" spans="1:7" x14ac:dyDescent="0.25">
      <c r="A445" s="29" t="s">
        <v>32</v>
      </c>
      <c r="B445" s="30" t="s">
        <v>33</v>
      </c>
      <c r="C445" s="26" t="s">
        <v>19</v>
      </c>
      <c r="D445" s="26" t="s">
        <v>8</v>
      </c>
      <c r="E445" s="40">
        <v>100700</v>
      </c>
      <c r="F445" s="40">
        <v>101300</v>
      </c>
      <c r="G445" s="40">
        <v>101710</v>
      </c>
    </row>
    <row r="446" spans="1:7" x14ac:dyDescent="0.25">
      <c r="A446" s="29" t="s">
        <v>32</v>
      </c>
      <c r="B446" s="30" t="s">
        <v>33</v>
      </c>
      <c r="C446" s="26" t="s">
        <v>19</v>
      </c>
      <c r="D446" s="26" t="s">
        <v>10</v>
      </c>
      <c r="E446" s="40">
        <v>570600</v>
      </c>
      <c r="F446" s="40">
        <v>573450</v>
      </c>
      <c r="G446" s="40">
        <v>576320</v>
      </c>
    </row>
    <row r="447" spans="1:7" x14ac:dyDescent="0.25">
      <c r="A447" s="19" t="s">
        <v>34</v>
      </c>
      <c r="B447" s="20" t="s">
        <v>35</v>
      </c>
      <c r="C447" s="21" t="s">
        <v>19</v>
      </c>
      <c r="D447" s="22">
        <v>12</v>
      </c>
      <c r="E447" s="23">
        <f>E449+E457+E461+E475</f>
        <v>107450</v>
      </c>
      <c r="F447" s="23">
        <f>F449+F461+F475+F457</f>
        <v>107450</v>
      </c>
      <c r="G447" s="23">
        <f>G449+G461+G475+G457</f>
        <v>107450</v>
      </c>
    </row>
    <row r="448" spans="1:7" x14ac:dyDescent="0.25">
      <c r="A448" s="19" t="s">
        <v>34</v>
      </c>
      <c r="B448" s="20" t="s">
        <v>35</v>
      </c>
      <c r="C448" s="21" t="s">
        <v>19</v>
      </c>
      <c r="D448" s="22">
        <v>565</v>
      </c>
      <c r="E448" s="23">
        <f>E450+E462+E476+E458</f>
        <v>575250</v>
      </c>
      <c r="F448" s="23">
        <f>F450+F462+F476+F458</f>
        <v>575250</v>
      </c>
      <c r="G448" s="23">
        <f>G450+G462+G476+G458</f>
        <v>575250</v>
      </c>
    </row>
    <row r="449" spans="1:7" x14ac:dyDescent="0.25">
      <c r="A449" s="24" t="s">
        <v>36</v>
      </c>
      <c r="B449" s="25" t="s">
        <v>37</v>
      </c>
      <c r="C449" s="32" t="s">
        <v>19</v>
      </c>
      <c r="D449" s="33" t="s">
        <v>8</v>
      </c>
      <c r="E449" s="28">
        <f t="shared" ref="E449:G450" si="106">E451+E453+E455</f>
        <v>34600</v>
      </c>
      <c r="F449" s="28">
        <f t="shared" si="106"/>
        <v>34600</v>
      </c>
      <c r="G449" s="28">
        <f t="shared" si="106"/>
        <v>34600</v>
      </c>
    </row>
    <row r="450" spans="1:7" x14ac:dyDescent="0.25">
      <c r="A450" s="24" t="s">
        <v>36</v>
      </c>
      <c r="B450" s="25" t="s">
        <v>37</v>
      </c>
      <c r="C450" s="32" t="s">
        <v>19</v>
      </c>
      <c r="D450" s="33" t="s">
        <v>10</v>
      </c>
      <c r="E450" s="28">
        <f t="shared" si="106"/>
        <v>187100</v>
      </c>
      <c r="F450" s="28">
        <f t="shared" si="106"/>
        <v>187100</v>
      </c>
      <c r="G450" s="28">
        <f t="shared" si="106"/>
        <v>187100</v>
      </c>
    </row>
    <row r="451" spans="1:7" x14ac:dyDescent="0.25">
      <c r="A451" s="29" t="s">
        <v>38</v>
      </c>
      <c r="B451" s="30" t="s">
        <v>39</v>
      </c>
      <c r="C451" s="26" t="s">
        <v>19</v>
      </c>
      <c r="D451" s="27" t="s">
        <v>8</v>
      </c>
      <c r="E451" s="55">
        <v>7500</v>
      </c>
      <c r="F451" s="55">
        <v>7500</v>
      </c>
      <c r="G451" s="55">
        <v>7500</v>
      </c>
    </row>
    <row r="452" spans="1:7" x14ac:dyDescent="0.25">
      <c r="A452" s="29" t="s">
        <v>38</v>
      </c>
      <c r="B452" s="30" t="s">
        <v>39</v>
      </c>
      <c r="C452" s="26" t="s">
        <v>19</v>
      </c>
      <c r="D452" s="27" t="s">
        <v>10</v>
      </c>
      <c r="E452" s="55">
        <v>42500</v>
      </c>
      <c r="F452" s="55">
        <v>42500</v>
      </c>
      <c r="G452" s="55">
        <v>42500</v>
      </c>
    </row>
    <row r="453" spans="1:7" x14ac:dyDescent="0.25">
      <c r="A453" s="29" t="s">
        <v>40</v>
      </c>
      <c r="B453" s="30" t="s">
        <v>41</v>
      </c>
      <c r="C453" s="26" t="s">
        <v>19</v>
      </c>
      <c r="D453" s="26" t="s">
        <v>8</v>
      </c>
      <c r="E453" s="100">
        <v>23100</v>
      </c>
      <c r="F453" s="100">
        <v>23100</v>
      </c>
      <c r="G453" s="100">
        <v>23100</v>
      </c>
    </row>
    <row r="454" spans="1:7" x14ac:dyDescent="0.25">
      <c r="A454" s="29" t="s">
        <v>40</v>
      </c>
      <c r="B454" s="30" t="s">
        <v>41</v>
      </c>
      <c r="C454" s="26" t="s">
        <v>19</v>
      </c>
      <c r="D454" s="26" t="s">
        <v>10</v>
      </c>
      <c r="E454" s="100">
        <v>130600</v>
      </c>
      <c r="F454" s="100">
        <v>130600</v>
      </c>
      <c r="G454" s="100">
        <v>130600</v>
      </c>
    </row>
    <row r="455" spans="1:7" x14ac:dyDescent="0.25">
      <c r="A455" s="29">
        <v>3213</v>
      </c>
      <c r="B455" s="30" t="s">
        <v>43</v>
      </c>
      <c r="C455" s="26" t="s">
        <v>19</v>
      </c>
      <c r="D455" s="26" t="s">
        <v>8</v>
      </c>
      <c r="E455" s="100">
        <v>4000</v>
      </c>
      <c r="F455" s="100">
        <v>4000</v>
      </c>
      <c r="G455" s="100">
        <v>4000</v>
      </c>
    </row>
    <row r="456" spans="1:7" x14ac:dyDescent="0.25">
      <c r="A456" s="29">
        <v>3213</v>
      </c>
      <c r="B456" s="30" t="s">
        <v>43</v>
      </c>
      <c r="C456" s="26" t="s">
        <v>19</v>
      </c>
      <c r="D456" s="26" t="s">
        <v>10</v>
      </c>
      <c r="E456" s="100">
        <v>14000</v>
      </c>
      <c r="F456" s="100">
        <v>14000</v>
      </c>
      <c r="G456" s="100">
        <v>14000</v>
      </c>
    </row>
    <row r="457" spans="1:7" x14ac:dyDescent="0.25">
      <c r="A457" s="24" t="s">
        <v>45</v>
      </c>
      <c r="B457" s="25" t="s">
        <v>46</v>
      </c>
      <c r="C457" s="32" t="s">
        <v>19</v>
      </c>
      <c r="D457" s="32" t="s">
        <v>8</v>
      </c>
      <c r="E457" s="28">
        <f t="shared" ref="E457:G458" si="107">E459</f>
        <v>3000</v>
      </c>
      <c r="F457" s="28">
        <f t="shared" si="107"/>
        <v>3000</v>
      </c>
      <c r="G457" s="28">
        <f t="shared" si="107"/>
        <v>3000</v>
      </c>
    </row>
    <row r="458" spans="1:7" x14ac:dyDescent="0.25">
      <c r="A458" s="24" t="s">
        <v>45</v>
      </c>
      <c r="B458" s="25" t="s">
        <v>46</v>
      </c>
      <c r="C458" s="32" t="s">
        <v>19</v>
      </c>
      <c r="D458" s="32" t="s">
        <v>10</v>
      </c>
      <c r="E458" s="28">
        <f>E460</f>
        <v>17000</v>
      </c>
      <c r="F458" s="28">
        <f t="shared" si="107"/>
        <v>17000</v>
      </c>
      <c r="G458" s="28">
        <f t="shared" si="107"/>
        <v>17000</v>
      </c>
    </row>
    <row r="459" spans="1:7" x14ac:dyDescent="0.25">
      <c r="A459" s="29" t="s">
        <v>49</v>
      </c>
      <c r="B459" s="34" t="s">
        <v>50</v>
      </c>
      <c r="C459" s="26" t="s">
        <v>19</v>
      </c>
      <c r="D459" s="26" t="s">
        <v>8</v>
      </c>
      <c r="E459" s="100">
        <v>3000</v>
      </c>
      <c r="F459" s="100">
        <v>3000</v>
      </c>
      <c r="G459" s="100">
        <v>3000</v>
      </c>
    </row>
    <row r="460" spans="1:7" x14ac:dyDescent="0.25">
      <c r="A460" s="29" t="s">
        <v>49</v>
      </c>
      <c r="B460" s="34" t="s">
        <v>50</v>
      </c>
      <c r="C460" s="26" t="s">
        <v>19</v>
      </c>
      <c r="D460" s="26" t="s">
        <v>10</v>
      </c>
      <c r="E460" s="100">
        <v>17000</v>
      </c>
      <c r="F460" s="100">
        <v>17000</v>
      </c>
      <c r="G460" s="100">
        <v>17000</v>
      </c>
    </row>
    <row r="461" spans="1:7" x14ac:dyDescent="0.25">
      <c r="A461" s="43">
        <v>323</v>
      </c>
      <c r="B461" s="25" t="s">
        <v>56</v>
      </c>
      <c r="C461" s="32" t="s">
        <v>19</v>
      </c>
      <c r="D461" s="32" t="s">
        <v>8</v>
      </c>
      <c r="E461" s="28">
        <f>E473+E467+E463+E469+E471+E465</f>
        <v>64600</v>
      </c>
      <c r="F461" s="28">
        <f t="shared" ref="F461:G461" si="108">F473+F467+F463+F469+F471+F465</f>
        <v>64600</v>
      </c>
      <c r="G461" s="28">
        <f t="shared" si="108"/>
        <v>64600</v>
      </c>
    </row>
    <row r="462" spans="1:7" x14ac:dyDescent="0.25">
      <c r="A462" s="43">
        <v>323</v>
      </c>
      <c r="B462" s="25" t="s">
        <v>56</v>
      </c>
      <c r="C462" s="32" t="s">
        <v>19</v>
      </c>
      <c r="D462" s="32" t="s">
        <v>10</v>
      </c>
      <c r="E462" s="28">
        <f>E474+E468+E464+E466+E470+E472</f>
        <v>341400</v>
      </c>
      <c r="F462" s="28">
        <f t="shared" ref="F462:G462" si="109">F474+F468+F464+F466+F470+F472</f>
        <v>341400</v>
      </c>
      <c r="G462" s="28">
        <f t="shared" si="109"/>
        <v>341400</v>
      </c>
    </row>
    <row r="463" spans="1:7" x14ac:dyDescent="0.25">
      <c r="A463" s="29" t="s">
        <v>59</v>
      </c>
      <c r="B463" s="30" t="s">
        <v>60</v>
      </c>
      <c r="C463" s="26" t="s">
        <v>19</v>
      </c>
      <c r="D463" s="26" t="s">
        <v>8</v>
      </c>
      <c r="E463" s="100">
        <v>3600</v>
      </c>
      <c r="F463" s="100">
        <v>3600</v>
      </c>
      <c r="G463" s="100">
        <v>3600</v>
      </c>
    </row>
    <row r="464" spans="1:7" x14ac:dyDescent="0.25">
      <c r="A464" s="29" t="s">
        <v>59</v>
      </c>
      <c r="B464" s="30" t="s">
        <v>60</v>
      </c>
      <c r="C464" s="26" t="s">
        <v>19</v>
      </c>
      <c r="D464" s="26" t="s">
        <v>10</v>
      </c>
      <c r="E464" s="100">
        <v>20400</v>
      </c>
      <c r="F464" s="100">
        <v>20400</v>
      </c>
      <c r="G464" s="100">
        <v>20400</v>
      </c>
    </row>
    <row r="465" spans="1:7" x14ac:dyDescent="0.25">
      <c r="A465" s="29" t="s">
        <v>61</v>
      </c>
      <c r="B465" s="30" t="s">
        <v>62</v>
      </c>
      <c r="C465" s="26" t="s">
        <v>19</v>
      </c>
      <c r="D465" s="26" t="s">
        <v>8</v>
      </c>
      <c r="E465" s="100">
        <v>9000</v>
      </c>
      <c r="F465" s="100">
        <v>9000</v>
      </c>
      <c r="G465" s="100">
        <v>9000</v>
      </c>
    </row>
    <row r="466" spans="1:7" x14ac:dyDescent="0.25">
      <c r="A466" s="29" t="s">
        <v>61</v>
      </c>
      <c r="B466" s="30" t="s">
        <v>62</v>
      </c>
      <c r="C466" s="26" t="s">
        <v>19</v>
      </c>
      <c r="D466" s="26" t="s">
        <v>10</v>
      </c>
      <c r="E466" s="100">
        <v>51000</v>
      </c>
      <c r="F466" s="100">
        <v>51000</v>
      </c>
      <c r="G466" s="100">
        <v>51000</v>
      </c>
    </row>
    <row r="467" spans="1:7" x14ac:dyDescent="0.25">
      <c r="A467" s="29" t="s">
        <v>63</v>
      </c>
      <c r="B467" s="30" t="s">
        <v>64</v>
      </c>
      <c r="C467" s="26" t="s">
        <v>19</v>
      </c>
      <c r="D467" s="26" t="s">
        <v>8</v>
      </c>
      <c r="E467" s="100">
        <v>3000</v>
      </c>
      <c r="F467" s="100">
        <v>3000</v>
      </c>
      <c r="G467" s="100">
        <v>3000</v>
      </c>
    </row>
    <row r="468" spans="1:7" x14ac:dyDescent="0.25">
      <c r="A468" s="29" t="s">
        <v>63</v>
      </c>
      <c r="B468" s="30" t="s">
        <v>64</v>
      </c>
      <c r="C468" s="26" t="s">
        <v>19</v>
      </c>
      <c r="D468" s="26" t="s">
        <v>10</v>
      </c>
      <c r="E468" s="100">
        <v>17000</v>
      </c>
      <c r="F468" s="100">
        <v>17000</v>
      </c>
      <c r="G468" s="100">
        <v>17000</v>
      </c>
    </row>
    <row r="469" spans="1:7" x14ac:dyDescent="0.25">
      <c r="A469" s="29">
        <v>3235</v>
      </c>
      <c r="B469" s="30" t="s">
        <v>66</v>
      </c>
      <c r="C469" s="26" t="s">
        <v>19</v>
      </c>
      <c r="D469" s="26" t="s">
        <v>8</v>
      </c>
      <c r="E469" s="100">
        <f t="shared" ref="E469:G469" si="110">16000+3000</f>
        <v>19000</v>
      </c>
      <c r="F469" s="100">
        <f t="shared" si="110"/>
        <v>19000</v>
      </c>
      <c r="G469" s="100">
        <f t="shared" si="110"/>
        <v>19000</v>
      </c>
    </row>
    <row r="470" spans="1:7" x14ac:dyDescent="0.25">
      <c r="A470" s="29">
        <v>3235</v>
      </c>
      <c r="B470" s="30" t="s">
        <v>66</v>
      </c>
      <c r="C470" s="26" t="s">
        <v>19</v>
      </c>
      <c r="D470" s="26" t="s">
        <v>10</v>
      </c>
      <c r="E470" s="100">
        <f t="shared" ref="E470:G470" si="111">88000+12000</f>
        <v>100000</v>
      </c>
      <c r="F470" s="100">
        <f t="shared" si="111"/>
        <v>100000</v>
      </c>
      <c r="G470" s="100">
        <f t="shared" si="111"/>
        <v>100000</v>
      </c>
    </row>
    <row r="471" spans="1:7" x14ac:dyDescent="0.25">
      <c r="A471" s="29">
        <v>3238</v>
      </c>
      <c r="B471" s="30" t="s">
        <v>72</v>
      </c>
      <c r="C471" s="26" t="s">
        <v>19</v>
      </c>
      <c r="D471" s="26" t="s">
        <v>8</v>
      </c>
      <c r="E471" s="100">
        <v>4500</v>
      </c>
      <c r="F471" s="100">
        <v>4500</v>
      </c>
      <c r="G471" s="100">
        <v>4500</v>
      </c>
    </row>
    <row r="472" spans="1:7" x14ac:dyDescent="0.25">
      <c r="A472" s="29">
        <v>3238</v>
      </c>
      <c r="B472" s="30" t="s">
        <v>72</v>
      </c>
      <c r="C472" s="26" t="s">
        <v>19</v>
      </c>
      <c r="D472" s="26" t="s">
        <v>10</v>
      </c>
      <c r="E472" s="100">
        <v>25500</v>
      </c>
      <c r="F472" s="100">
        <v>25500</v>
      </c>
      <c r="G472" s="100">
        <v>25500</v>
      </c>
    </row>
    <row r="473" spans="1:7" x14ac:dyDescent="0.25">
      <c r="A473" s="29">
        <v>3239</v>
      </c>
      <c r="B473" s="30" t="s">
        <v>74</v>
      </c>
      <c r="C473" s="26" t="s">
        <v>19</v>
      </c>
      <c r="D473" s="26" t="s">
        <v>8</v>
      </c>
      <c r="E473" s="100">
        <v>25500</v>
      </c>
      <c r="F473" s="100">
        <v>25500</v>
      </c>
      <c r="G473" s="100">
        <v>25500</v>
      </c>
    </row>
    <row r="474" spans="1:7" x14ac:dyDescent="0.25">
      <c r="A474" s="29">
        <v>3239</v>
      </c>
      <c r="B474" s="30" t="s">
        <v>74</v>
      </c>
      <c r="C474" s="26" t="s">
        <v>19</v>
      </c>
      <c r="D474" s="26" t="s">
        <v>10</v>
      </c>
      <c r="E474" s="100">
        <v>127500</v>
      </c>
      <c r="F474" s="100">
        <v>127500</v>
      </c>
      <c r="G474" s="100">
        <v>127500</v>
      </c>
    </row>
    <row r="475" spans="1:7" x14ac:dyDescent="0.25">
      <c r="A475" s="24" t="s">
        <v>75</v>
      </c>
      <c r="B475" s="25" t="s">
        <v>76</v>
      </c>
      <c r="C475" s="32" t="s">
        <v>19</v>
      </c>
      <c r="D475" s="32" t="s">
        <v>8</v>
      </c>
      <c r="E475" s="28">
        <f>E477+E479</f>
        <v>5250</v>
      </c>
      <c r="F475" s="28">
        <f t="shared" ref="F475:G475" si="112">F477+F479</f>
        <v>5250</v>
      </c>
      <c r="G475" s="28">
        <f t="shared" si="112"/>
        <v>5250</v>
      </c>
    </row>
    <row r="476" spans="1:7" x14ac:dyDescent="0.25">
      <c r="A476" s="24" t="s">
        <v>75</v>
      </c>
      <c r="B476" s="25" t="s">
        <v>76</v>
      </c>
      <c r="C476" s="32" t="s">
        <v>19</v>
      </c>
      <c r="D476" s="32" t="s">
        <v>10</v>
      </c>
      <c r="E476" s="28">
        <f>E478+E480</f>
        <v>29750</v>
      </c>
      <c r="F476" s="28">
        <f>F478+F480</f>
        <v>29750</v>
      </c>
      <c r="G476" s="28">
        <f>G478+G480</f>
        <v>29750</v>
      </c>
    </row>
    <row r="477" spans="1:7" x14ac:dyDescent="0.25">
      <c r="A477" s="29" t="s">
        <v>81</v>
      </c>
      <c r="B477" s="30" t="s">
        <v>82</v>
      </c>
      <c r="C477" s="26" t="s">
        <v>19</v>
      </c>
      <c r="D477" s="26" t="s">
        <v>8</v>
      </c>
      <c r="E477" s="100">
        <v>2250</v>
      </c>
      <c r="F477" s="100">
        <v>2250</v>
      </c>
      <c r="G477" s="100">
        <v>2250</v>
      </c>
    </row>
    <row r="478" spans="1:7" x14ac:dyDescent="0.25">
      <c r="A478" s="29" t="s">
        <v>81</v>
      </c>
      <c r="B478" s="30" t="s">
        <v>82</v>
      </c>
      <c r="C478" s="26" t="s">
        <v>19</v>
      </c>
      <c r="D478" s="26" t="s">
        <v>10</v>
      </c>
      <c r="E478" s="100">
        <v>12750</v>
      </c>
      <c r="F478" s="100">
        <v>12750</v>
      </c>
      <c r="G478" s="100">
        <v>12750</v>
      </c>
    </row>
    <row r="479" spans="1:7" x14ac:dyDescent="0.25">
      <c r="A479" s="29">
        <v>3295</v>
      </c>
      <c r="B479" s="30" t="s">
        <v>86</v>
      </c>
      <c r="C479" s="26" t="s">
        <v>19</v>
      </c>
      <c r="D479" s="26" t="s">
        <v>8</v>
      </c>
      <c r="E479" s="100">
        <f>20000*15/100</f>
        <v>3000</v>
      </c>
      <c r="F479" s="100">
        <f>20000*15/100</f>
        <v>3000</v>
      </c>
      <c r="G479" s="100">
        <f>20000*15/100</f>
        <v>3000</v>
      </c>
    </row>
    <row r="480" spans="1:7" x14ac:dyDescent="0.25">
      <c r="A480" s="29">
        <v>3295</v>
      </c>
      <c r="B480" s="30" t="s">
        <v>86</v>
      </c>
      <c r="C480" s="26" t="s">
        <v>19</v>
      </c>
      <c r="D480" s="26" t="s">
        <v>10</v>
      </c>
      <c r="E480" s="100">
        <f>20000*85/100</f>
        <v>17000</v>
      </c>
      <c r="F480" s="100">
        <f>20000*85/100</f>
        <v>17000</v>
      </c>
      <c r="G480" s="100">
        <f>20000*85/100</f>
        <v>17000</v>
      </c>
    </row>
    <row r="481" spans="1:7" x14ac:dyDescent="0.25">
      <c r="A481" s="19" t="s">
        <v>89</v>
      </c>
      <c r="B481" s="20" t="s">
        <v>90</v>
      </c>
      <c r="C481" s="21" t="s">
        <v>19</v>
      </c>
      <c r="D481" s="22">
        <v>12</v>
      </c>
      <c r="E481" s="23">
        <f>E483</f>
        <v>500</v>
      </c>
      <c r="F481" s="23">
        <f t="shared" ref="F481:G481" si="113">F483</f>
        <v>300</v>
      </c>
      <c r="G481" s="23">
        <f t="shared" si="113"/>
        <v>300</v>
      </c>
    </row>
    <row r="482" spans="1:7" x14ac:dyDescent="0.25">
      <c r="A482" s="19" t="s">
        <v>89</v>
      </c>
      <c r="B482" s="20" t="s">
        <v>90</v>
      </c>
      <c r="C482" s="21" t="s">
        <v>19</v>
      </c>
      <c r="D482" s="22">
        <v>565</v>
      </c>
      <c r="E482" s="23">
        <f t="shared" ref="E482:G483" si="114">E484</f>
        <v>2000</v>
      </c>
      <c r="F482" s="23">
        <f t="shared" si="114"/>
        <v>1700</v>
      </c>
      <c r="G482" s="23">
        <f t="shared" si="114"/>
        <v>1700</v>
      </c>
    </row>
    <row r="483" spans="1:7" x14ac:dyDescent="0.25">
      <c r="A483" s="43">
        <v>343</v>
      </c>
      <c r="B483" s="25" t="s">
        <v>92</v>
      </c>
      <c r="C483" s="32" t="s">
        <v>19</v>
      </c>
      <c r="D483" s="32">
        <v>12</v>
      </c>
      <c r="E483" s="28">
        <f>E485</f>
        <v>500</v>
      </c>
      <c r="F483" s="28">
        <f t="shared" si="114"/>
        <v>300</v>
      </c>
      <c r="G483" s="28">
        <f t="shared" si="114"/>
        <v>300</v>
      </c>
    </row>
    <row r="484" spans="1:7" x14ac:dyDescent="0.25">
      <c r="A484" s="43">
        <v>343</v>
      </c>
      <c r="B484" s="25" t="s">
        <v>92</v>
      </c>
      <c r="C484" s="32" t="s">
        <v>19</v>
      </c>
      <c r="D484" s="32" t="s">
        <v>10</v>
      </c>
      <c r="E484" s="28">
        <f t="shared" ref="E484:G484" si="115">E486</f>
        <v>2000</v>
      </c>
      <c r="F484" s="28">
        <f t="shared" si="115"/>
        <v>1700</v>
      </c>
      <c r="G484" s="28">
        <f t="shared" si="115"/>
        <v>1700</v>
      </c>
    </row>
    <row r="485" spans="1:7" x14ac:dyDescent="0.25">
      <c r="A485" s="29">
        <v>3431</v>
      </c>
      <c r="B485" s="30" t="s">
        <v>94</v>
      </c>
      <c r="C485" s="26" t="s">
        <v>19</v>
      </c>
      <c r="D485" s="26" t="s">
        <v>8</v>
      </c>
      <c r="E485" s="100">
        <v>500</v>
      </c>
      <c r="F485" s="100">
        <v>300</v>
      </c>
      <c r="G485" s="100">
        <v>300</v>
      </c>
    </row>
    <row r="486" spans="1:7" x14ac:dyDescent="0.25">
      <c r="A486" s="29">
        <v>3431</v>
      </c>
      <c r="B486" s="30" t="s">
        <v>94</v>
      </c>
      <c r="C486" s="26" t="s">
        <v>19</v>
      </c>
      <c r="D486" s="26" t="s">
        <v>10</v>
      </c>
      <c r="E486" s="100">
        <v>2000</v>
      </c>
      <c r="F486" s="100">
        <v>1700</v>
      </c>
      <c r="G486" s="100">
        <v>1700</v>
      </c>
    </row>
    <row r="487" spans="1:7" x14ac:dyDescent="0.25">
      <c r="A487" s="19" t="s">
        <v>107</v>
      </c>
      <c r="B487" s="20" t="s">
        <v>108</v>
      </c>
      <c r="C487" s="21" t="s">
        <v>19</v>
      </c>
      <c r="D487" s="22">
        <v>12</v>
      </c>
      <c r="E487" s="23">
        <f t="shared" ref="E487:G490" si="116">E489</f>
        <v>3000</v>
      </c>
      <c r="F487" s="23">
        <f t="shared" si="116"/>
        <v>3000</v>
      </c>
      <c r="G487" s="23">
        <f t="shared" si="116"/>
        <v>3000</v>
      </c>
    </row>
    <row r="488" spans="1:7" x14ac:dyDescent="0.25">
      <c r="A488" s="19" t="s">
        <v>107</v>
      </c>
      <c r="B488" s="20" t="s">
        <v>108</v>
      </c>
      <c r="C488" s="21" t="s">
        <v>19</v>
      </c>
      <c r="D488" s="22">
        <v>565</v>
      </c>
      <c r="E488" s="23">
        <f t="shared" si="116"/>
        <v>17000</v>
      </c>
      <c r="F488" s="23">
        <f t="shared" si="116"/>
        <v>17000</v>
      </c>
      <c r="G488" s="23">
        <f t="shared" si="116"/>
        <v>17000</v>
      </c>
    </row>
    <row r="489" spans="1:7" x14ac:dyDescent="0.25">
      <c r="A489" s="24" t="s">
        <v>109</v>
      </c>
      <c r="B489" s="25" t="s">
        <v>110</v>
      </c>
      <c r="C489" s="26" t="s">
        <v>19</v>
      </c>
      <c r="D489" s="32">
        <v>12</v>
      </c>
      <c r="E489" s="28">
        <f t="shared" si="116"/>
        <v>3000</v>
      </c>
      <c r="F489" s="28">
        <f t="shared" si="116"/>
        <v>3000</v>
      </c>
      <c r="G489" s="28">
        <f t="shared" si="116"/>
        <v>3000</v>
      </c>
    </row>
    <row r="490" spans="1:7" x14ac:dyDescent="0.25">
      <c r="A490" s="24" t="s">
        <v>109</v>
      </c>
      <c r="B490" s="25" t="s">
        <v>110</v>
      </c>
      <c r="C490" s="26" t="s">
        <v>19</v>
      </c>
      <c r="D490" s="32" t="s">
        <v>10</v>
      </c>
      <c r="E490" s="28">
        <f t="shared" si="116"/>
        <v>17000</v>
      </c>
      <c r="F490" s="28">
        <f t="shared" si="116"/>
        <v>17000</v>
      </c>
      <c r="G490" s="28">
        <f t="shared" si="116"/>
        <v>17000</v>
      </c>
    </row>
    <row r="491" spans="1:7" x14ac:dyDescent="0.25">
      <c r="A491" s="29" t="s">
        <v>111</v>
      </c>
      <c r="B491" s="30" t="s">
        <v>112</v>
      </c>
      <c r="C491" s="26" t="s">
        <v>19</v>
      </c>
      <c r="D491" s="26" t="s">
        <v>8</v>
      </c>
      <c r="E491" s="100">
        <f>20000*15/100</f>
        <v>3000</v>
      </c>
      <c r="F491" s="100">
        <f>20000*15/100</f>
        <v>3000</v>
      </c>
      <c r="G491" s="100">
        <f>20000*15/100</f>
        <v>3000</v>
      </c>
    </row>
    <row r="492" spans="1:7" x14ac:dyDescent="0.25">
      <c r="A492" s="29" t="s">
        <v>111</v>
      </c>
      <c r="B492" s="30" t="s">
        <v>112</v>
      </c>
      <c r="C492" s="26" t="s">
        <v>19</v>
      </c>
      <c r="D492" s="26" t="s">
        <v>10</v>
      </c>
      <c r="E492" s="100">
        <f>20000*85/100</f>
        <v>17000</v>
      </c>
      <c r="F492" s="100">
        <f>20000*85/100</f>
        <v>17000</v>
      </c>
      <c r="G492" s="100">
        <f>20000*85/100</f>
        <v>17000</v>
      </c>
    </row>
    <row r="493" spans="1:7" x14ac:dyDescent="0.25">
      <c r="A493" s="44" t="s">
        <v>113</v>
      </c>
      <c r="B493" s="45" t="s">
        <v>114</v>
      </c>
      <c r="C493" s="21" t="s">
        <v>19</v>
      </c>
      <c r="D493" s="21" t="s">
        <v>8</v>
      </c>
      <c r="E493" s="23">
        <f>E495+E499+E503</f>
        <v>67500</v>
      </c>
      <c r="F493" s="23">
        <f t="shared" ref="F493:G494" si="117">F495+F499+F503</f>
        <v>15000</v>
      </c>
      <c r="G493" s="23">
        <f t="shared" si="117"/>
        <v>15000</v>
      </c>
    </row>
    <row r="494" spans="1:7" x14ac:dyDescent="0.25">
      <c r="A494" s="44" t="s">
        <v>113</v>
      </c>
      <c r="B494" s="45" t="s">
        <v>114</v>
      </c>
      <c r="C494" s="21" t="s">
        <v>19</v>
      </c>
      <c r="D494" s="21" t="s">
        <v>10</v>
      </c>
      <c r="E494" s="23">
        <f>E496+E500+E504</f>
        <v>382500</v>
      </c>
      <c r="F494" s="23">
        <f t="shared" si="117"/>
        <v>85000</v>
      </c>
      <c r="G494" s="23">
        <f t="shared" si="117"/>
        <v>85000</v>
      </c>
    </row>
    <row r="495" spans="1:7" x14ac:dyDescent="0.25">
      <c r="A495" s="24" t="s">
        <v>115</v>
      </c>
      <c r="B495" s="25" t="s">
        <v>116</v>
      </c>
      <c r="C495" s="26" t="s">
        <v>19</v>
      </c>
      <c r="D495" s="32" t="s">
        <v>8</v>
      </c>
      <c r="E495" s="28">
        <f>E497</f>
        <v>7500</v>
      </c>
      <c r="F495" s="28">
        <f t="shared" ref="F495:G496" si="118">F497</f>
        <v>0</v>
      </c>
      <c r="G495" s="28">
        <f t="shared" si="118"/>
        <v>0</v>
      </c>
    </row>
    <row r="496" spans="1:7" x14ac:dyDescent="0.25">
      <c r="A496" s="24" t="s">
        <v>115</v>
      </c>
      <c r="B496" s="25" t="s">
        <v>116</v>
      </c>
      <c r="C496" s="26" t="s">
        <v>19</v>
      </c>
      <c r="D496" s="32" t="s">
        <v>10</v>
      </c>
      <c r="E496" s="28">
        <f t="shared" ref="E496:F496" si="119">E498</f>
        <v>42500</v>
      </c>
      <c r="F496" s="28">
        <f t="shared" si="119"/>
        <v>0</v>
      </c>
      <c r="G496" s="28">
        <f t="shared" si="118"/>
        <v>0</v>
      </c>
    </row>
    <row r="497" spans="1:7" x14ac:dyDescent="0.25">
      <c r="A497" s="29" t="s">
        <v>117</v>
      </c>
      <c r="B497" s="30" t="s">
        <v>118</v>
      </c>
      <c r="C497" s="26" t="s">
        <v>19</v>
      </c>
      <c r="D497" s="26" t="s">
        <v>8</v>
      </c>
      <c r="E497" s="100">
        <v>7500</v>
      </c>
      <c r="F497" s="100">
        <v>0</v>
      </c>
      <c r="G497" s="100">
        <v>0</v>
      </c>
    </row>
    <row r="498" spans="1:7" x14ac:dyDescent="0.25">
      <c r="A498" s="29" t="s">
        <v>117</v>
      </c>
      <c r="B498" s="30" t="s">
        <v>118</v>
      </c>
      <c r="C498" s="26" t="s">
        <v>19</v>
      </c>
      <c r="D498" s="26" t="s">
        <v>10</v>
      </c>
      <c r="E498" s="100">
        <v>42500</v>
      </c>
      <c r="F498" s="100">
        <v>0</v>
      </c>
      <c r="G498" s="100">
        <v>0</v>
      </c>
    </row>
    <row r="499" spans="1:7" x14ac:dyDescent="0.25">
      <c r="A499" s="43">
        <v>423</v>
      </c>
      <c r="B499" s="25" t="s">
        <v>119</v>
      </c>
      <c r="C499" s="32" t="s">
        <v>19</v>
      </c>
      <c r="D499" s="32" t="s">
        <v>8</v>
      </c>
      <c r="E499" s="28">
        <f>E501</f>
        <v>30000</v>
      </c>
      <c r="F499" s="28">
        <f t="shared" ref="F499:G500" si="120">F501</f>
        <v>0</v>
      </c>
      <c r="G499" s="28">
        <f t="shared" si="120"/>
        <v>0</v>
      </c>
    </row>
    <row r="500" spans="1:7" x14ac:dyDescent="0.25">
      <c r="A500" s="43">
        <v>423</v>
      </c>
      <c r="B500" s="25" t="s">
        <v>119</v>
      </c>
      <c r="C500" s="32" t="s">
        <v>19</v>
      </c>
      <c r="D500" s="32" t="s">
        <v>10</v>
      </c>
      <c r="E500" s="28">
        <f t="shared" ref="E500:F500" si="121">E502</f>
        <v>170000</v>
      </c>
      <c r="F500" s="28">
        <f t="shared" si="121"/>
        <v>0</v>
      </c>
      <c r="G500" s="28">
        <f t="shared" si="120"/>
        <v>0</v>
      </c>
    </row>
    <row r="501" spans="1:7" x14ac:dyDescent="0.25">
      <c r="A501" s="29">
        <v>4231</v>
      </c>
      <c r="B501" s="30" t="s">
        <v>120</v>
      </c>
      <c r="C501" s="26" t="s">
        <v>19</v>
      </c>
      <c r="D501" s="26" t="s">
        <v>8</v>
      </c>
      <c r="E501" s="40">
        <f>200000*0.15</f>
        <v>30000</v>
      </c>
      <c r="F501" s="40">
        <v>0</v>
      </c>
      <c r="G501" s="40">
        <v>0</v>
      </c>
    </row>
    <row r="502" spans="1:7" x14ac:dyDescent="0.25">
      <c r="A502" s="29">
        <v>4231</v>
      </c>
      <c r="B502" s="30" t="s">
        <v>120</v>
      </c>
      <c r="C502" s="26" t="s">
        <v>19</v>
      </c>
      <c r="D502" s="26" t="s">
        <v>10</v>
      </c>
      <c r="E502" s="40">
        <f>200000*0.85</f>
        <v>170000</v>
      </c>
      <c r="F502" s="40">
        <v>0</v>
      </c>
      <c r="G502" s="40">
        <v>0</v>
      </c>
    </row>
    <row r="503" spans="1:7" x14ac:dyDescent="0.25">
      <c r="A503" s="43">
        <v>426</v>
      </c>
      <c r="B503" s="47" t="s">
        <v>121</v>
      </c>
      <c r="C503" s="32" t="s">
        <v>19</v>
      </c>
      <c r="D503" s="32" t="s">
        <v>8</v>
      </c>
      <c r="E503" s="28">
        <f t="shared" ref="E503:G504" si="122">E505</f>
        <v>30000</v>
      </c>
      <c r="F503" s="28">
        <f t="shared" si="122"/>
        <v>15000</v>
      </c>
      <c r="G503" s="28">
        <f t="shared" si="122"/>
        <v>15000</v>
      </c>
    </row>
    <row r="504" spans="1:7" x14ac:dyDescent="0.25">
      <c r="A504" s="43">
        <v>426</v>
      </c>
      <c r="B504" s="47" t="s">
        <v>121</v>
      </c>
      <c r="C504" s="32" t="s">
        <v>19</v>
      </c>
      <c r="D504" s="32" t="s">
        <v>10</v>
      </c>
      <c r="E504" s="28">
        <f t="shared" si="122"/>
        <v>170000</v>
      </c>
      <c r="F504" s="28">
        <f t="shared" si="122"/>
        <v>85000</v>
      </c>
      <c r="G504" s="28">
        <f t="shared" si="122"/>
        <v>85000</v>
      </c>
    </row>
    <row r="505" spans="1:7" x14ac:dyDescent="0.25">
      <c r="A505" s="29">
        <v>4262</v>
      </c>
      <c r="B505" s="30" t="s">
        <v>122</v>
      </c>
      <c r="C505" s="26" t="s">
        <v>19</v>
      </c>
      <c r="D505" s="26" t="s">
        <v>8</v>
      </c>
      <c r="E505" s="100">
        <v>30000</v>
      </c>
      <c r="F505" s="100">
        <v>15000</v>
      </c>
      <c r="G505" s="100">
        <v>15000</v>
      </c>
    </row>
    <row r="506" spans="1:7" x14ac:dyDescent="0.25">
      <c r="A506" s="29">
        <v>4262</v>
      </c>
      <c r="B506" s="30" t="s">
        <v>122</v>
      </c>
      <c r="C506" s="26" t="s">
        <v>19</v>
      </c>
      <c r="D506" s="26" t="s">
        <v>10</v>
      </c>
      <c r="E506" s="100">
        <v>170000</v>
      </c>
      <c r="F506" s="100">
        <v>85000</v>
      </c>
      <c r="G506" s="100">
        <v>85000</v>
      </c>
    </row>
    <row r="507" spans="1:7" x14ac:dyDescent="0.25">
      <c r="A507" s="15" t="s">
        <v>206</v>
      </c>
      <c r="B507" s="16" t="s">
        <v>207</v>
      </c>
      <c r="C507" s="17" t="s">
        <v>19</v>
      </c>
      <c r="D507" s="17">
        <v>11</v>
      </c>
      <c r="E507" s="18">
        <f t="shared" ref="E507:G509" si="123">E508</f>
        <v>400000</v>
      </c>
      <c r="F507" s="18">
        <f t="shared" si="123"/>
        <v>400000</v>
      </c>
      <c r="G507" s="18">
        <f t="shared" si="123"/>
        <v>400000</v>
      </c>
    </row>
    <row r="508" spans="1:7" x14ac:dyDescent="0.25">
      <c r="A508" s="19" t="s">
        <v>34</v>
      </c>
      <c r="B508" s="20" t="s">
        <v>35</v>
      </c>
      <c r="C508" s="21" t="s">
        <v>19</v>
      </c>
      <c r="D508" s="21" t="s">
        <v>7</v>
      </c>
      <c r="E508" s="23">
        <f t="shared" si="123"/>
        <v>400000</v>
      </c>
      <c r="F508" s="23">
        <f t="shared" si="123"/>
        <v>400000</v>
      </c>
      <c r="G508" s="23">
        <f t="shared" si="123"/>
        <v>400000</v>
      </c>
    </row>
    <row r="509" spans="1:7" x14ac:dyDescent="0.25">
      <c r="A509" s="43">
        <v>323</v>
      </c>
      <c r="B509" s="25" t="s">
        <v>56</v>
      </c>
      <c r="C509" s="32" t="s">
        <v>19</v>
      </c>
      <c r="D509" s="32" t="s">
        <v>7</v>
      </c>
      <c r="E509" s="28">
        <f t="shared" si="123"/>
        <v>400000</v>
      </c>
      <c r="F509" s="28">
        <f t="shared" si="123"/>
        <v>400000</v>
      </c>
      <c r="G509" s="28">
        <f t="shared" si="123"/>
        <v>400000</v>
      </c>
    </row>
    <row r="510" spans="1:7" x14ac:dyDescent="0.25">
      <c r="A510" s="29" t="s">
        <v>69</v>
      </c>
      <c r="B510" s="30" t="s">
        <v>70</v>
      </c>
      <c r="C510" s="26" t="s">
        <v>19</v>
      </c>
      <c r="D510" s="26" t="s">
        <v>7</v>
      </c>
      <c r="E510" s="40">
        <v>400000</v>
      </c>
      <c r="F510" s="40">
        <v>400000</v>
      </c>
      <c r="G510" s="40">
        <v>400000</v>
      </c>
    </row>
    <row r="511" spans="1:7" x14ac:dyDescent="0.25">
      <c r="A511" s="101"/>
      <c r="B511" s="102"/>
    </row>
    <row r="512" spans="1:7" ht="15.75" thickBot="1" x14ac:dyDescent="0.3">
      <c r="A512" s="101"/>
      <c r="B512" s="103" t="s">
        <v>208</v>
      </c>
      <c r="E512" s="103" t="s">
        <v>209</v>
      </c>
      <c r="F512" s="103"/>
      <c r="G512" s="103"/>
    </row>
    <row r="513" spans="1:5" x14ac:dyDescent="0.25">
      <c r="A513" s="101"/>
      <c r="B513" t="s">
        <v>210</v>
      </c>
      <c r="E513" t="s">
        <v>211</v>
      </c>
    </row>
    <row r="514" spans="1:5" x14ac:dyDescent="0.25">
      <c r="A514" s="101"/>
    </row>
  </sheetData>
  <mergeCells count="4">
    <mergeCell ref="B3:C3"/>
    <mergeCell ref="A4:C18"/>
    <mergeCell ref="A19:C19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3054-157D-48AA-96B8-BD4C5BC2F66F}">
  <dimension ref="A1:H65"/>
  <sheetViews>
    <sheetView tabSelected="1" workbookViewId="0">
      <selection activeCell="L30" sqref="L30"/>
    </sheetView>
  </sheetViews>
  <sheetFormatPr defaultRowHeight="15" x14ac:dyDescent="0.25"/>
  <cols>
    <col min="1" max="1" width="53.28515625" style="132" customWidth="1"/>
    <col min="2" max="2" width="10.28515625" customWidth="1"/>
    <col min="4" max="4" width="9.140625" customWidth="1"/>
    <col min="5" max="5" width="12.5703125" customWidth="1"/>
    <col min="6" max="7" width="17.5703125" style="119" customWidth="1"/>
    <col min="8" max="8" width="18.28515625" style="119" customWidth="1"/>
  </cols>
  <sheetData>
    <row r="1" spans="1:8" ht="42.75" customHeight="1" thickBot="1" x14ac:dyDescent="0.3">
      <c r="A1" s="148" t="s">
        <v>242</v>
      </c>
      <c r="B1" s="149"/>
      <c r="C1" s="149"/>
      <c r="D1" s="149"/>
      <c r="E1" s="149"/>
      <c r="F1" s="149"/>
      <c r="G1" s="149"/>
      <c r="H1" s="150"/>
    </row>
    <row r="2" spans="1:8" x14ac:dyDescent="0.25">
      <c r="A2" s="151" t="s">
        <v>212</v>
      </c>
      <c r="B2" s="120"/>
      <c r="C2" s="153"/>
      <c r="D2" s="153"/>
      <c r="E2" s="121"/>
      <c r="F2" s="123" t="s">
        <v>213</v>
      </c>
      <c r="G2" s="123" t="s">
        <v>214</v>
      </c>
      <c r="H2" s="123" t="s">
        <v>215</v>
      </c>
    </row>
    <row r="3" spans="1:8" x14ac:dyDescent="0.25">
      <c r="A3" s="152"/>
      <c r="B3" s="116"/>
      <c r="C3" s="154"/>
      <c r="D3" s="154"/>
      <c r="E3" s="117"/>
      <c r="F3" s="124">
        <f>F5+F7+F9+F14+F19+F22+F24+F26+F28+F31+F37+F39+F41+F45+F47+F50+F55+F60</f>
        <v>560292644</v>
      </c>
      <c r="G3" s="124">
        <f>G5+G7+G9+G14+G19+G22+G24+G26+G28+G31+G37+G39+G41+G45+G47+G50+G55+G60</f>
        <v>450418072</v>
      </c>
      <c r="H3" s="124">
        <f>H5+H7+H9+H14+H19+H22+H24+H28+H31+H37+H39+H41+H45+H47+H50+H55+H60</f>
        <v>394875153</v>
      </c>
    </row>
    <row r="4" spans="1:8" ht="30.75" customHeight="1" x14ac:dyDescent="0.25">
      <c r="A4" s="129" t="s">
        <v>216</v>
      </c>
      <c r="B4" s="114" t="s">
        <v>217</v>
      </c>
      <c r="C4" s="115" t="s">
        <v>218</v>
      </c>
      <c r="D4" s="122" t="s">
        <v>243</v>
      </c>
      <c r="E4" s="122" t="s">
        <v>244</v>
      </c>
      <c r="F4" s="125"/>
      <c r="G4" s="125"/>
      <c r="H4" s="125"/>
    </row>
    <row r="5" spans="1:8" ht="19.5" customHeight="1" x14ac:dyDescent="0.25">
      <c r="A5" s="130" t="s">
        <v>219</v>
      </c>
      <c r="B5" s="16"/>
      <c r="C5" s="105"/>
      <c r="D5" s="106"/>
      <c r="E5" s="106"/>
      <c r="F5" s="126">
        <f>F6</f>
        <v>11603800</v>
      </c>
      <c r="G5" s="126">
        <f>G6</f>
        <v>11762600</v>
      </c>
      <c r="H5" s="126">
        <f>H6</f>
        <v>11786017</v>
      </c>
    </row>
    <row r="6" spans="1:8" ht="18.75" customHeight="1" x14ac:dyDescent="0.25">
      <c r="A6" s="131"/>
      <c r="B6" s="108" t="s">
        <v>19</v>
      </c>
      <c r="C6" s="107">
        <v>11</v>
      </c>
      <c r="D6" s="107">
        <v>67</v>
      </c>
      <c r="E6" s="107">
        <v>6711</v>
      </c>
      <c r="F6" s="118">
        <f>'[1]HAMAG-BICRO_rashodi '!AJ22</f>
        <v>11603800</v>
      </c>
      <c r="G6" s="118">
        <f>'[1]HAMAG-BICRO_rashodi '!AK22</f>
        <v>11762600</v>
      </c>
      <c r="H6" s="118">
        <f>'[1]HAMAG-BICRO_rashodi '!AL22</f>
        <v>11786017</v>
      </c>
    </row>
    <row r="7" spans="1:8" x14ac:dyDescent="0.25">
      <c r="A7" s="130" t="s">
        <v>220</v>
      </c>
      <c r="B7" s="109"/>
      <c r="C7" s="106"/>
      <c r="D7" s="106"/>
      <c r="E7" s="106"/>
      <c r="F7" s="126">
        <f>F8</f>
        <v>50000000</v>
      </c>
      <c r="G7" s="126">
        <f>G8</f>
        <v>50000000</v>
      </c>
      <c r="H7" s="126">
        <f>H8</f>
        <v>60000000</v>
      </c>
    </row>
    <row r="8" spans="1:8" x14ac:dyDescent="0.25">
      <c r="A8" s="131"/>
      <c r="B8" s="108" t="s">
        <v>19</v>
      </c>
      <c r="C8" s="107">
        <v>11</v>
      </c>
      <c r="D8" s="113">
        <v>67</v>
      </c>
      <c r="E8" s="113">
        <v>6711</v>
      </c>
      <c r="F8" s="118">
        <f>'[1]HAMAG-BICRO_rashodi '!G85</f>
        <v>50000000</v>
      </c>
      <c r="G8" s="118">
        <f>'[1]HAMAG-BICRO_rashodi '!H85</f>
        <v>50000000</v>
      </c>
      <c r="H8" s="118">
        <f>'[1]HAMAG-BICRO_rashodi '!I85</f>
        <v>60000000</v>
      </c>
    </row>
    <row r="9" spans="1:8" x14ac:dyDescent="0.25">
      <c r="A9" s="130" t="s">
        <v>221</v>
      </c>
      <c r="B9" s="109"/>
      <c r="C9" s="106"/>
      <c r="D9" s="110"/>
      <c r="E9" s="110"/>
      <c r="F9" s="126">
        <f>SUM(F10:F13)</f>
        <v>55185080</v>
      </c>
      <c r="G9" s="126">
        <f>SUM(G10:G13)</f>
        <v>58148199</v>
      </c>
      <c r="H9" s="126">
        <f>SUM(H10:H13)</f>
        <v>59312939</v>
      </c>
    </row>
    <row r="10" spans="1:8" x14ac:dyDescent="0.25">
      <c r="A10" s="131"/>
      <c r="B10" s="108" t="s">
        <v>19</v>
      </c>
      <c r="C10" s="107">
        <v>12</v>
      </c>
      <c r="D10" s="113">
        <v>67</v>
      </c>
      <c r="E10" s="107">
        <v>6711</v>
      </c>
      <c r="F10" s="118">
        <f>'[1]HAMAG-BICRO_rashodi '!AJ94</f>
        <v>8084875</v>
      </c>
      <c r="G10" s="118">
        <f>'[1]HAMAG-BICRO_rashodi '!AK94</f>
        <v>8507373</v>
      </c>
      <c r="H10" s="118">
        <f>'[1]HAMAG-BICRO_rashodi '!AL94</f>
        <v>8836407</v>
      </c>
    </row>
    <row r="11" spans="1:8" x14ac:dyDescent="0.25">
      <c r="A11" s="131"/>
      <c r="B11" s="108" t="s">
        <v>19</v>
      </c>
      <c r="C11" s="107">
        <v>12</v>
      </c>
      <c r="D11" s="113">
        <v>67</v>
      </c>
      <c r="E11" s="107">
        <v>6712</v>
      </c>
      <c r="F11" s="118">
        <f>'[1]HAMAG-BICRO_rashodi '!AJ95</f>
        <v>107647</v>
      </c>
      <c r="G11" s="118">
        <f>'[1]HAMAG-BICRO_rashodi '!AK95</f>
        <v>129618</v>
      </c>
      <c r="H11" s="118">
        <f>'[1]HAMAG-BICRO_rashodi '!AL95</f>
        <v>95294</v>
      </c>
    </row>
    <row r="12" spans="1:8" x14ac:dyDescent="0.25">
      <c r="A12" s="131"/>
      <c r="B12" s="108" t="s">
        <v>19</v>
      </c>
      <c r="C12" s="107">
        <v>563</v>
      </c>
      <c r="D12" s="107">
        <v>63</v>
      </c>
      <c r="E12" s="107">
        <v>632310563</v>
      </c>
      <c r="F12" s="118">
        <f>'[1]HAMAG-BICRO_rashodi '!AJ98</f>
        <v>46382558</v>
      </c>
      <c r="G12" s="118">
        <f>'[1]HAMAG-BICRO_rashodi '!AK98</f>
        <v>48776708</v>
      </c>
      <c r="H12" s="118">
        <f>'[1]HAMAG-BICRO_rashodi '!AL98</f>
        <v>49841238</v>
      </c>
    </row>
    <row r="13" spans="1:8" x14ac:dyDescent="0.25">
      <c r="A13" s="131"/>
      <c r="B13" s="108" t="s">
        <v>19</v>
      </c>
      <c r="C13" s="107">
        <v>563</v>
      </c>
      <c r="D13" s="107">
        <v>63</v>
      </c>
      <c r="E13" s="107">
        <v>632410563</v>
      </c>
      <c r="F13" s="118">
        <f>'[1]HAMAG-BICRO_rashodi '!AJ99</f>
        <v>610000</v>
      </c>
      <c r="G13" s="118">
        <f>'[1]HAMAG-BICRO_rashodi '!AK99</f>
        <v>734500</v>
      </c>
      <c r="H13" s="118">
        <f>'[1]HAMAG-BICRO_rashodi '!AL99</f>
        <v>540000</v>
      </c>
    </row>
    <row r="14" spans="1:8" ht="22.5" x14ac:dyDescent="0.25">
      <c r="A14" s="133" t="s">
        <v>222</v>
      </c>
      <c r="B14" s="109"/>
      <c r="C14" s="106"/>
      <c r="D14" s="106"/>
      <c r="E14" s="106"/>
      <c r="F14" s="126">
        <f>SUM(F15:F18)</f>
        <v>186660255</v>
      </c>
      <c r="G14" s="126">
        <f>SUM(G15:G18)</f>
        <v>187390000</v>
      </c>
      <c r="H14" s="126">
        <f>SUM(H15:H18)</f>
        <v>151735000</v>
      </c>
    </row>
    <row r="15" spans="1:8" x14ac:dyDescent="0.25">
      <c r="A15" s="131"/>
      <c r="B15" s="108" t="s">
        <v>19</v>
      </c>
      <c r="C15" s="107">
        <v>43</v>
      </c>
      <c r="D15" s="107">
        <v>81</v>
      </c>
      <c r="E15" s="107">
        <v>816320043</v>
      </c>
      <c r="F15" s="118">
        <f>'[1]HAMAG-BICRO_rashodi '!AJ192</f>
        <v>97965945</v>
      </c>
      <c r="G15" s="118">
        <f>'[1]HAMAG-BICRO_rashodi '!AK192</f>
        <v>114023000</v>
      </c>
      <c r="H15" s="118">
        <f>'[1]HAMAG-BICRO_rashodi '!AL192</f>
        <v>100793000</v>
      </c>
    </row>
    <row r="16" spans="1:8" x14ac:dyDescent="0.25">
      <c r="A16" s="131"/>
      <c r="B16" s="108" t="s">
        <v>19</v>
      </c>
      <c r="C16" s="107">
        <v>43</v>
      </c>
      <c r="D16" s="107">
        <v>81</v>
      </c>
      <c r="E16" s="107">
        <v>816420043</v>
      </c>
      <c r="F16" s="118">
        <f>'[1]HAMAG-BICRO_rashodi '!AJ194</f>
        <v>41985405</v>
      </c>
      <c r="G16" s="118">
        <f>'[1]HAMAG-BICRO_rashodi '!AK194</f>
        <v>48867000</v>
      </c>
      <c r="H16" s="118">
        <f>'[1]HAMAG-BICRO_rashodi '!AL194</f>
        <v>43197000</v>
      </c>
    </row>
    <row r="17" spans="1:8" x14ac:dyDescent="0.25">
      <c r="A17" s="131"/>
      <c r="B17" s="108" t="s">
        <v>19</v>
      </c>
      <c r="C17" s="107">
        <v>563</v>
      </c>
      <c r="D17" s="107">
        <v>63</v>
      </c>
      <c r="E17" s="107">
        <v>632310563</v>
      </c>
      <c r="F17" s="118">
        <f>'[1]HAMAG-BICRO_rashodi '!AJ197</f>
        <v>25000000</v>
      </c>
      <c r="G17" s="118">
        <f>'[1]HAMAG-BICRO_rashodi '!AK197</f>
        <v>6500000</v>
      </c>
      <c r="H17" s="118">
        <f>'[1]HAMAG-BICRO_rashodi '!AL197</f>
        <v>0</v>
      </c>
    </row>
    <row r="18" spans="1:8" x14ac:dyDescent="0.25">
      <c r="A18" s="131"/>
      <c r="B18" s="108" t="s">
        <v>19</v>
      </c>
      <c r="C18" s="107">
        <v>563</v>
      </c>
      <c r="D18" s="107">
        <v>63</v>
      </c>
      <c r="E18" s="107">
        <v>632410563</v>
      </c>
      <c r="F18" s="118">
        <f>'[1]HAMAG-BICRO_rashodi '!AJ198</f>
        <v>21708905</v>
      </c>
      <c r="G18" s="118">
        <f>'[1]HAMAG-BICRO_rashodi '!AK198</f>
        <v>18000000</v>
      </c>
      <c r="H18" s="118">
        <f>'[1]HAMAG-BICRO_rashodi '!AL198</f>
        <v>7745000</v>
      </c>
    </row>
    <row r="19" spans="1:8" ht="22.5" x14ac:dyDescent="0.25">
      <c r="A19" s="133" t="s">
        <v>223</v>
      </c>
      <c r="B19" s="109"/>
      <c r="C19" s="106"/>
      <c r="D19" s="106"/>
      <c r="E19" s="106"/>
      <c r="F19" s="126">
        <f>SUM(F20:F21)</f>
        <v>31439206</v>
      </c>
      <c r="G19" s="126">
        <f>SUM(G20:G21)</f>
        <v>22508889</v>
      </c>
      <c r="H19" s="126">
        <f>SUM(H20:H21)</f>
        <v>19923890</v>
      </c>
    </row>
    <row r="20" spans="1:8" x14ac:dyDescent="0.25">
      <c r="A20" s="131"/>
      <c r="B20" s="108" t="s">
        <v>19</v>
      </c>
      <c r="C20" s="107">
        <v>563</v>
      </c>
      <c r="D20" s="107">
        <v>63</v>
      </c>
      <c r="E20" s="107">
        <v>632310563</v>
      </c>
      <c r="F20" s="118">
        <f>'[1]HAMAG-BICRO_rashodi '!AJ217</f>
        <v>27149206</v>
      </c>
      <c r="G20" s="118">
        <f>'[1]HAMAG-BICRO_rashodi '!AK217</f>
        <v>21838889</v>
      </c>
      <c r="H20" s="118">
        <f>'[1]HAMAG-BICRO_rashodi '!AL217</f>
        <v>19903890</v>
      </c>
    </row>
    <row r="21" spans="1:8" x14ac:dyDescent="0.25">
      <c r="A21" s="131"/>
      <c r="B21" s="108" t="s">
        <v>19</v>
      </c>
      <c r="C21" s="107">
        <v>563</v>
      </c>
      <c r="D21" s="107">
        <v>63</v>
      </c>
      <c r="E21" s="107">
        <v>632410563</v>
      </c>
      <c r="F21" s="118">
        <f>'[1]HAMAG-BICRO_rashodi '!AJ218</f>
        <v>4290000</v>
      </c>
      <c r="G21" s="118">
        <f>'[1]HAMAG-BICRO_rashodi '!AK218</f>
        <v>670000</v>
      </c>
      <c r="H21" s="118">
        <f>'[1]HAMAG-BICRO_rashodi '!AL218</f>
        <v>20000</v>
      </c>
    </row>
    <row r="22" spans="1:8" x14ac:dyDescent="0.25">
      <c r="A22" s="130" t="s">
        <v>224</v>
      </c>
      <c r="B22" s="109"/>
      <c r="C22" s="106"/>
      <c r="D22" s="106"/>
      <c r="E22" s="106"/>
      <c r="F22" s="126">
        <f>F23</f>
        <v>3482496</v>
      </c>
      <c r="G22" s="126">
        <f>G23</f>
        <v>33676000</v>
      </c>
      <c r="H22" s="126">
        <f>H23</f>
        <v>35316000</v>
      </c>
    </row>
    <row r="23" spans="1:8" x14ac:dyDescent="0.25">
      <c r="A23" s="131"/>
      <c r="B23" s="108" t="s">
        <v>19</v>
      </c>
      <c r="C23" s="107">
        <v>11</v>
      </c>
      <c r="D23" s="113">
        <v>67</v>
      </c>
      <c r="E23" s="107">
        <v>6711</v>
      </c>
      <c r="F23" s="118">
        <f>'[1]HAMAG-BICRO_rashodi '!AJ267</f>
        <v>3482496</v>
      </c>
      <c r="G23" s="118">
        <f>'[1]HAMAG-BICRO_rashodi '!AK267</f>
        <v>33676000</v>
      </c>
      <c r="H23" s="118">
        <f>'[1]HAMAG-BICRO_rashodi '!AL267</f>
        <v>35316000</v>
      </c>
    </row>
    <row r="24" spans="1:8" x14ac:dyDescent="0.25">
      <c r="A24" s="130" t="s">
        <v>225</v>
      </c>
      <c r="B24" s="109"/>
      <c r="C24" s="106"/>
      <c r="D24" s="106"/>
      <c r="E24" s="106"/>
      <c r="F24" s="126">
        <f>F25</f>
        <v>4490000</v>
      </c>
      <c r="G24" s="126">
        <f>G25</f>
        <v>4510000</v>
      </c>
      <c r="H24" s="126">
        <f>H25</f>
        <v>4510000</v>
      </c>
    </row>
    <row r="25" spans="1:8" x14ac:dyDescent="0.25">
      <c r="A25" s="131"/>
      <c r="B25" s="108" t="s">
        <v>19</v>
      </c>
      <c r="C25" s="107">
        <v>11</v>
      </c>
      <c r="D25" s="113">
        <v>67</v>
      </c>
      <c r="E25" s="107">
        <v>6711</v>
      </c>
      <c r="F25" s="118">
        <f>'[1]HAMAG-BICRO_rashodi '!G281</f>
        <v>4490000</v>
      </c>
      <c r="G25" s="118">
        <f>'[1]HAMAG-BICRO_rashodi '!H281</f>
        <v>4510000</v>
      </c>
      <c r="H25" s="118">
        <f>'[1]HAMAG-BICRO_rashodi '!I281</f>
        <v>4510000</v>
      </c>
    </row>
    <row r="26" spans="1:8" x14ac:dyDescent="0.25">
      <c r="A26" s="130" t="s">
        <v>226</v>
      </c>
      <c r="B26" s="109"/>
      <c r="C26" s="106"/>
      <c r="D26" s="106"/>
      <c r="E26" s="106"/>
      <c r="F26" s="126">
        <f>F27</f>
        <v>546300</v>
      </c>
      <c r="G26" s="126">
        <f>G27</f>
        <v>0</v>
      </c>
      <c r="H26" s="126">
        <f>H27</f>
        <v>0</v>
      </c>
    </row>
    <row r="27" spans="1:8" x14ac:dyDescent="0.25">
      <c r="A27" s="131"/>
      <c r="B27" s="108" t="s">
        <v>19</v>
      </c>
      <c r="C27" s="107">
        <v>51</v>
      </c>
      <c r="D27" s="107">
        <v>63</v>
      </c>
      <c r="E27" s="107">
        <v>632311500</v>
      </c>
      <c r="F27" s="118">
        <f>'[1]HAMAG-BICRO_rashodi '!G303</f>
        <v>546300</v>
      </c>
      <c r="G27" s="118">
        <v>0</v>
      </c>
      <c r="H27" s="118">
        <v>0</v>
      </c>
    </row>
    <row r="28" spans="1:8" x14ac:dyDescent="0.25">
      <c r="A28" s="130" t="s">
        <v>227</v>
      </c>
      <c r="B28" s="109"/>
      <c r="C28" s="106"/>
      <c r="D28" s="106"/>
      <c r="E28" s="106"/>
      <c r="F28" s="126">
        <f>SUM(F29:F30)</f>
        <v>23344179</v>
      </c>
      <c r="G28" s="126">
        <f>SUM(G29:G30)</f>
        <v>16898465</v>
      </c>
      <c r="H28" s="126">
        <f>SUM(H29:H30)</f>
        <v>3091667</v>
      </c>
    </row>
    <row r="29" spans="1:8" x14ac:dyDescent="0.25">
      <c r="A29" s="131"/>
      <c r="B29" s="108" t="s">
        <v>19</v>
      </c>
      <c r="C29" s="107">
        <v>563</v>
      </c>
      <c r="D29" s="107">
        <v>63</v>
      </c>
      <c r="E29" s="107">
        <v>632310563</v>
      </c>
      <c r="F29" s="118">
        <f>'[1]HAMAG-BICRO_rashodi '!AJ331</f>
        <v>23200509</v>
      </c>
      <c r="G29" s="118">
        <f>'[1]HAMAG-BICRO_rashodi '!AK331</f>
        <v>16754795</v>
      </c>
      <c r="H29" s="118">
        <f>'[1]HAMAG-BICRO_rashodi '!AL331</f>
        <v>3087997</v>
      </c>
    </row>
    <row r="30" spans="1:8" x14ac:dyDescent="0.25">
      <c r="A30" s="131"/>
      <c r="B30" s="108" t="s">
        <v>19</v>
      </c>
      <c r="C30" s="107">
        <v>563</v>
      </c>
      <c r="D30" s="107">
        <v>63</v>
      </c>
      <c r="E30" s="107">
        <v>632410563</v>
      </c>
      <c r="F30" s="118">
        <f>'[1]HAMAG-BICRO_rashodi '!AJ332</f>
        <v>143670</v>
      </c>
      <c r="G30" s="118">
        <f>'[1]HAMAG-BICRO_rashodi '!AK332</f>
        <v>143670</v>
      </c>
      <c r="H30" s="118">
        <f>'[1]HAMAG-BICRO_rashodi '!AL332</f>
        <v>3670</v>
      </c>
    </row>
    <row r="31" spans="1:8" x14ac:dyDescent="0.25">
      <c r="A31" s="130" t="s">
        <v>228</v>
      </c>
      <c r="B31" s="109"/>
      <c r="C31" s="106"/>
      <c r="D31" s="106"/>
      <c r="E31" s="106"/>
      <c r="F31" s="126">
        <f>SUM(F32:F36)</f>
        <v>1924885</v>
      </c>
      <c r="G31" s="126">
        <f>SUM(G32:G36)</f>
        <v>940187</v>
      </c>
      <c r="H31" s="126">
        <f>SUM(H32:H36)</f>
        <v>705450</v>
      </c>
    </row>
    <row r="32" spans="1:8" x14ac:dyDescent="0.25">
      <c r="A32" s="131"/>
      <c r="B32" s="108" t="s">
        <v>19</v>
      </c>
      <c r="C32" s="107">
        <v>12</v>
      </c>
      <c r="D32" s="113">
        <v>67</v>
      </c>
      <c r="E32" s="107">
        <v>6711</v>
      </c>
      <c r="F32" s="118">
        <f>'[1]HAMAG-BICRO_rashodi '!AJ367</f>
        <v>275242</v>
      </c>
      <c r="G32" s="118">
        <f>'[1]HAMAG-BICRO_rashodi '!AK367</f>
        <v>136443</v>
      </c>
      <c r="H32" s="118">
        <f>'[1]HAMAG-BICRO_rashodi '!AL367</f>
        <v>105750</v>
      </c>
    </row>
    <row r="33" spans="1:8" x14ac:dyDescent="0.25">
      <c r="A33" s="131"/>
      <c r="B33" s="108" t="s">
        <v>19</v>
      </c>
      <c r="C33" s="107">
        <v>12</v>
      </c>
      <c r="D33" s="113">
        <v>67</v>
      </c>
      <c r="E33" s="107">
        <v>6712</v>
      </c>
      <c r="F33" s="118">
        <f>'[1]HAMAG-BICRO_rashodi '!AJ368</f>
        <v>7290</v>
      </c>
      <c r="G33" s="118">
        <f>'[1]HAMAG-BICRO_rashodi '!AK368</f>
        <v>608</v>
      </c>
      <c r="H33" s="118">
        <v>0</v>
      </c>
    </row>
    <row r="34" spans="1:8" x14ac:dyDescent="0.25">
      <c r="A34" s="131"/>
      <c r="B34" s="108" t="s">
        <v>19</v>
      </c>
      <c r="C34" s="107">
        <v>559</v>
      </c>
      <c r="D34" s="107">
        <v>63</v>
      </c>
      <c r="E34" s="107">
        <v>632310559</v>
      </c>
      <c r="F34" s="118">
        <f>'[1]HAMAG-BICRO_rashodi '!AJ371</f>
        <v>1559793</v>
      </c>
      <c r="G34" s="118">
        <f>'[1]HAMAG-BICRO_rashodi '!AK371</f>
        <v>765943</v>
      </c>
      <c r="H34" s="118">
        <f>'[1]HAMAG-BICRO_rashodi '!AL371</f>
        <v>599700</v>
      </c>
    </row>
    <row r="35" spans="1:8" x14ac:dyDescent="0.25">
      <c r="A35" s="131"/>
      <c r="B35" s="108" t="s">
        <v>19</v>
      </c>
      <c r="C35" s="107">
        <v>559</v>
      </c>
      <c r="D35" s="107">
        <v>63</v>
      </c>
      <c r="E35" s="107">
        <v>632410559</v>
      </c>
      <c r="F35" s="118">
        <f>'[1]HAMAG-BICRO_rashodi '!AJ372</f>
        <v>41310</v>
      </c>
      <c r="G35" s="118">
        <f>'[1]HAMAG-BICRO_rashodi '!AK372</f>
        <v>3443</v>
      </c>
      <c r="H35" s="118">
        <v>0</v>
      </c>
    </row>
    <row r="36" spans="1:8" x14ac:dyDescent="0.25">
      <c r="A36" s="131"/>
      <c r="B36" s="108" t="s">
        <v>19</v>
      </c>
      <c r="C36" s="107">
        <v>51</v>
      </c>
      <c r="D36" s="107">
        <v>63</v>
      </c>
      <c r="E36" s="107">
        <v>632311500</v>
      </c>
      <c r="F36" s="118">
        <f>'[1]HAMAG-BICRO_rashodi '!AJ375</f>
        <v>41250</v>
      </c>
      <c r="G36" s="118">
        <f>'[1]HAMAG-BICRO_rashodi '!AK375</f>
        <v>33750</v>
      </c>
      <c r="H36" s="118">
        <v>0</v>
      </c>
    </row>
    <row r="37" spans="1:8" x14ac:dyDescent="0.25">
      <c r="A37" s="130" t="s">
        <v>229</v>
      </c>
      <c r="B37" s="109"/>
      <c r="C37" s="106"/>
      <c r="D37" s="106"/>
      <c r="E37" s="106"/>
      <c r="F37" s="126">
        <f>F38</f>
        <v>2500000</v>
      </c>
      <c r="G37" s="126">
        <f>G38</f>
        <v>2400000</v>
      </c>
      <c r="H37" s="126">
        <f>H38</f>
        <v>2300000</v>
      </c>
    </row>
    <row r="38" spans="1:8" x14ac:dyDescent="0.25">
      <c r="A38" s="131"/>
      <c r="B38" s="108" t="s">
        <v>19</v>
      </c>
      <c r="C38" s="107">
        <v>11</v>
      </c>
      <c r="D38" s="113">
        <v>67</v>
      </c>
      <c r="E38" s="107">
        <v>6711</v>
      </c>
      <c r="F38" s="118">
        <f>'[1]HAMAG-BICRO_rashodi '!G455</f>
        <v>2500000</v>
      </c>
      <c r="G38" s="118">
        <f>'[1]HAMAG-BICRO_rashodi '!H455</f>
        <v>2400000</v>
      </c>
      <c r="H38" s="118">
        <f>'[1]HAMAG-BICRO_rashodi '!I455</f>
        <v>2300000</v>
      </c>
    </row>
    <row r="39" spans="1:8" x14ac:dyDescent="0.25">
      <c r="A39" s="130" t="s">
        <v>230</v>
      </c>
      <c r="B39" s="109"/>
      <c r="C39" s="106"/>
      <c r="D39" s="106"/>
      <c r="E39" s="106"/>
      <c r="F39" s="126">
        <f>F40</f>
        <v>27130518</v>
      </c>
      <c r="G39" s="126">
        <f>G40</f>
        <v>20613732</v>
      </c>
      <c r="H39" s="126">
        <f>H40</f>
        <v>4982300</v>
      </c>
    </row>
    <row r="40" spans="1:8" x14ac:dyDescent="0.25">
      <c r="A40" s="131"/>
      <c r="B40" s="108" t="s">
        <v>19</v>
      </c>
      <c r="C40" s="107">
        <v>559</v>
      </c>
      <c r="D40" s="113">
        <v>67</v>
      </c>
      <c r="E40" s="107">
        <v>632310559</v>
      </c>
      <c r="F40" s="118">
        <f>'[1]HAMAG-BICRO_rashodi '!G461</f>
        <v>27130518</v>
      </c>
      <c r="G40" s="118">
        <f>'[1]HAMAG-BICRO_rashodi '!H461</f>
        <v>20613732</v>
      </c>
      <c r="H40" s="118">
        <f>'[1]HAMAG-BICRO_rashodi '!I461</f>
        <v>4982300</v>
      </c>
    </row>
    <row r="41" spans="1:8" x14ac:dyDescent="0.25">
      <c r="A41" s="130" t="s">
        <v>231</v>
      </c>
      <c r="B41" s="109"/>
      <c r="C41" s="106"/>
      <c r="D41" s="106"/>
      <c r="E41" s="106"/>
      <c r="F41" s="126">
        <f>SUM(F42:F44)</f>
        <v>3630625</v>
      </c>
      <c r="G41" s="126">
        <f>SUM(G42:G44)</f>
        <v>4150000</v>
      </c>
      <c r="H41" s="126">
        <f>SUM(H42:H44)</f>
        <v>4150000</v>
      </c>
    </row>
    <row r="42" spans="1:8" x14ac:dyDescent="0.25">
      <c r="A42" s="131"/>
      <c r="B42" s="108" t="s">
        <v>19</v>
      </c>
      <c r="C42" s="107">
        <v>12</v>
      </c>
      <c r="D42" s="113">
        <v>67</v>
      </c>
      <c r="E42" s="107">
        <v>6711</v>
      </c>
      <c r="F42" s="118">
        <f>'[1]HAMAG-BICRO_rashodi '!AJ493</f>
        <v>472500</v>
      </c>
      <c r="G42" s="118">
        <f>'[1]HAMAG-BICRO_rashodi '!AK493</f>
        <v>472500</v>
      </c>
      <c r="H42" s="118">
        <f>'[1]HAMAG-BICRO_rashodi '!AL493</f>
        <v>1747500</v>
      </c>
    </row>
    <row r="43" spans="1:8" x14ac:dyDescent="0.25">
      <c r="A43" s="131"/>
      <c r="B43" s="108" t="s">
        <v>19</v>
      </c>
      <c r="C43" s="107">
        <v>552</v>
      </c>
      <c r="D43" s="113">
        <v>67</v>
      </c>
      <c r="E43" s="107">
        <v>632310552</v>
      </c>
      <c r="F43" s="118">
        <f>'[1]HAMAG-BICRO_rashodi '!AJ497</f>
        <v>2158125</v>
      </c>
      <c r="G43" s="118">
        <f>'[1]HAMAG-BICRO_rashodi '!AK497</f>
        <v>2677500</v>
      </c>
      <c r="H43" s="118">
        <f>'[1]HAMAG-BICRO_rashodi '!AL497</f>
        <v>1402500</v>
      </c>
    </row>
    <row r="44" spans="1:8" x14ac:dyDescent="0.25">
      <c r="A44" s="131"/>
      <c r="B44" s="108" t="s">
        <v>19</v>
      </c>
      <c r="C44" s="107">
        <v>559</v>
      </c>
      <c r="D44" s="107">
        <v>63</v>
      </c>
      <c r="E44" s="107">
        <v>632310559</v>
      </c>
      <c r="F44" s="118">
        <f>'[1]HAMAG-BICRO_rashodi '!AJ501</f>
        <v>1000000</v>
      </c>
      <c r="G44" s="118">
        <f>'[1]HAMAG-BICRO_rashodi '!AK501</f>
        <v>1000000</v>
      </c>
      <c r="H44" s="118">
        <f>'[1]HAMAG-BICRO_rashodi '!AL501</f>
        <v>1000000</v>
      </c>
    </row>
    <row r="45" spans="1:8" x14ac:dyDescent="0.25">
      <c r="A45" s="130" t="s">
        <v>232</v>
      </c>
      <c r="B45" s="109"/>
      <c r="C45" s="106"/>
      <c r="D45" s="106"/>
      <c r="E45" s="106"/>
      <c r="F45" s="126">
        <f>F46</f>
        <v>2000000</v>
      </c>
      <c r="G45" s="126">
        <f>G46</f>
        <v>2000000</v>
      </c>
      <c r="H45" s="126">
        <f>H46</f>
        <v>2000000</v>
      </c>
    </row>
    <row r="46" spans="1:8" x14ac:dyDescent="0.25">
      <c r="A46" s="131"/>
      <c r="B46" s="108" t="s">
        <v>19</v>
      </c>
      <c r="C46" s="107">
        <v>12</v>
      </c>
      <c r="D46" s="107">
        <v>67</v>
      </c>
      <c r="E46" s="107">
        <v>6714</v>
      </c>
      <c r="F46" s="118">
        <f>'[1]HAMAG-BICRO_rashodi '!G514</f>
        <v>2000000</v>
      </c>
      <c r="G46" s="118">
        <f>'[1]HAMAG-BICRO_rashodi '!H514</f>
        <v>2000000</v>
      </c>
      <c r="H46" s="118">
        <f>'[1]HAMAG-BICRO_rashodi '!I514</f>
        <v>2000000</v>
      </c>
    </row>
    <row r="47" spans="1:8" x14ac:dyDescent="0.25">
      <c r="A47" s="130" t="s">
        <v>233</v>
      </c>
      <c r="B47" s="109"/>
      <c r="C47" s="106"/>
      <c r="D47" s="106"/>
      <c r="E47" s="106"/>
      <c r="F47" s="126">
        <f>SUM(F48:F49)</f>
        <v>1679400</v>
      </c>
      <c r="G47" s="126">
        <f>SUM(G48:G49)</f>
        <v>1584300</v>
      </c>
      <c r="H47" s="126">
        <f>SUM(H48:H49)</f>
        <v>1564300</v>
      </c>
    </row>
    <row r="48" spans="1:8" x14ac:dyDescent="0.25">
      <c r="A48" s="131"/>
      <c r="B48" s="108" t="s">
        <v>19</v>
      </c>
      <c r="C48" s="107">
        <v>11</v>
      </c>
      <c r="D48" s="113">
        <v>67</v>
      </c>
      <c r="E48" s="107">
        <v>6711</v>
      </c>
      <c r="F48" s="118">
        <f>'[1]HAMAG-BICRO_rashodi '!AJ519</f>
        <v>1529400</v>
      </c>
      <c r="G48" s="118">
        <f>'[1]HAMAG-BICRO_rashodi '!AK519</f>
        <v>1534300</v>
      </c>
      <c r="H48" s="118">
        <f>'[1]HAMAG-BICRO_rashodi '!AL519</f>
        <v>1534300</v>
      </c>
    </row>
    <row r="49" spans="1:8" x14ac:dyDescent="0.25">
      <c r="A49" s="131"/>
      <c r="B49" s="108" t="s">
        <v>19</v>
      </c>
      <c r="C49" s="107">
        <v>11</v>
      </c>
      <c r="D49" s="113">
        <v>67</v>
      </c>
      <c r="E49" s="107">
        <v>6712</v>
      </c>
      <c r="F49" s="118">
        <f>'[1]HAMAG-BICRO_rashodi '!AJ520</f>
        <v>150000</v>
      </c>
      <c r="G49" s="118">
        <f>'[1]HAMAG-BICRO_rashodi '!AK520</f>
        <v>50000</v>
      </c>
      <c r="H49" s="118">
        <f>'[1]HAMAG-BICRO_rashodi '!AL520</f>
        <v>30000</v>
      </c>
    </row>
    <row r="50" spans="1:8" x14ac:dyDescent="0.25">
      <c r="A50" s="130" t="s">
        <v>234</v>
      </c>
      <c r="B50" s="112"/>
      <c r="C50" s="111"/>
      <c r="D50" s="111"/>
      <c r="E50" s="111"/>
      <c r="F50" s="127">
        <f>SUM(F51:F54)</f>
        <v>148333000</v>
      </c>
      <c r="G50" s="128">
        <f>SUM(G51:G54)</f>
        <v>27824300</v>
      </c>
      <c r="H50" s="128">
        <f>SUM(H51:H54)</f>
        <v>27467300</v>
      </c>
    </row>
    <row r="51" spans="1:8" x14ac:dyDescent="0.25">
      <c r="A51" s="131"/>
      <c r="B51" s="108" t="s">
        <v>19</v>
      </c>
      <c r="C51" s="107">
        <v>12</v>
      </c>
      <c r="D51" s="113">
        <v>67</v>
      </c>
      <c r="E51" s="107">
        <v>6714</v>
      </c>
      <c r="F51" s="118">
        <f>'[1]HAMAG-BICRO_rashodi '!AJ554</f>
        <v>19500000</v>
      </c>
      <c r="G51" s="118">
        <v>0</v>
      </c>
      <c r="H51" s="118">
        <v>0</v>
      </c>
    </row>
    <row r="52" spans="1:8" x14ac:dyDescent="0.25">
      <c r="A52" s="131"/>
      <c r="B52" s="108" t="s">
        <v>19</v>
      </c>
      <c r="C52" s="107">
        <v>565</v>
      </c>
      <c r="D52" s="107">
        <v>63</v>
      </c>
      <c r="E52" s="107">
        <v>632310565</v>
      </c>
      <c r="F52" s="118">
        <f>'[1]HAMAG-BICRO_rashodi '!AJ557</f>
        <v>110500000</v>
      </c>
      <c r="G52" s="118">
        <v>0</v>
      </c>
      <c r="H52" s="118">
        <v>0</v>
      </c>
    </row>
    <row r="53" spans="1:8" x14ac:dyDescent="0.25">
      <c r="A53" s="131"/>
      <c r="B53" s="108" t="s">
        <v>19</v>
      </c>
      <c r="C53" s="107">
        <v>43</v>
      </c>
      <c r="D53" s="107">
        <v>81</v>
      </c>
      <c r="E53" s="107">
        <v>816320043</v>
      </c>
      <c r="F53" s="118">
        <f>'[1]HAMAG-BICRO_rashodi '!AJ560</f>
        <v>3666600</v>
      </c>
      <c r="G53" s="118">
        <f>'[1]HAMAG-BICRO_rashodi '!AK560</f>
        <v>5564860</v>
      </c>
      <c r="H53" s="118">
        <f>'[1]HAMAG-BICRO_rashodi '!AL560</f>
        <v>5493460</v>
      </c>
    </row>
    <row r="54" spans="1:8" x14ac:dyDescent="0.25">
      <c r="A54" s="131"/>
      <c r="B54" s="108" t="s">
        <v>19</v>
      </c>
      <c r="C54" s="107">
        <v>43</v>
      </c>
      <c r="D54" s="107">
        <v>81</v>
      </c>
      <c r="E54" s="107">
        <v>816420043</v>
      </c>
      <c r="F54" s="118">
        <f>'[1]HAMAG-BICRO_rashodi '!AJ561</f>
        <v>14666400</v>
      </c>
      <c r="G54" s="118">
        <f>'[1]HAMAG-BICRO_rashodi '!AK561</f>
        <v>22259440</v>
      </c>
      <c r="H54" s="118">
        <f>'[1]HAMAG-BICRO_rashodi '!AL561</f>
        <v>21973840</v>
      </c>
    </row>
    <row r="55" spans="1:8" x14ac:dyDescent="0.25">
      <c r="A55" s="130" t="s">
        <v>235</v>
      </c>
      <c r="B55" s="109"/>
      <c r="C55" s="106"/>
      <c r="D55" s="106"/>
      <c r="E55" s="106"/>
      <c r="F55" s="126">
        <f>SUM(F56:F59)</f>
        <v>5942900</v>
      </c>
      <c r="G55" s="126">
        <f>SUM(G56:G59)</f>
        <v>5611400</v>
      </c>
      <c r="H55" s="126">
        <f>SUM(H56:H59)</f>
        <v>5630290</v>
      </c>
    </row>
    <row r="56" spans="1:8" x14ac:dyDescent="0.25">
      <c r="A56" s="131"/>
      <c r="B56" s="108" t="s">
        <v>19</v>
      </c>
      <c r="C56" s="107">
        <v>12</v>
      </c>
      <c r="D56" s="113">
        <v>67</v>
      </c>
      <c r="E56" s="107">
        <v>6711</v>
      </c>
      <c r="F56" s="118">
        <f>'[1]HAMAG-BICRO_rashodi '!AJ569</f>
        <v>826250</v>
      </c>
      <c r="G56" s="118">
        <f>'[1]HAMAG-BICRO_rashodi '!AK569</f>
        <v>829000</v>
      </c>
      <c r="H56" s="118">
        <f>'[1]HAMAG-BICRO_rashodi '!AL569</f>
        <v>831740</v>
      </c>
    </row>
    <row r="57" spans="1:8" x14ac:dyDescent="0.25">
      <c r="A57" s="131"/>
      <c r="B57" s="108" t="s">
        <v>19</v>
      </c>
      <c r="C57" s="107">
        <v>12</v>
      </c>
      <c r="D57" s="113">
        <v>67</v>
      </c>
      <c r="E57" s="107">
        <v>6712</v>
      </c>
      <c r="F57" s="118">
        <f>'[1]HAMAG-BICRO_rashodi '!AJ570</f>
        <v>70500</v>
      </c>
      <c r="G57" s="118">
        <f>'[1]HAMAG-BICRO_rashodi '!AK570</f>
        <v>18000</v>
      </c>
      <c r="H57" s="118">
        <f>'[1]HAMAG-BICRO_rashodi '!AL570</f>
        <v>18000</v>
      </c>
    </row>
    <row r="58" spans="1:8" x14ac:dyDescent="0.25">
      <c r="A58" s="131"/>
      <c r="B58" s="108" t="s">
        <v>19</v>
      </c>
      <c r="C58" s="107">
        <v>565</v>
      </c>
      <c r="D58" s="107">
        <v>63</v>
      </c>
      <c r="E58" s="107">
        <v>632310565</v>
      </c>
      <c r="F58" s="118">
        <f>'[1]HAMAG-BICRO_rashodi '!AJ573</f>
        <v>4646650</v>
      </c>
      <c r="G58" s="118">
        <f>'[1]HAMAG-BICRO_rashodi '!AK573</f>
        <v>4662400</v>
      </c>
      <c r="H58" s="118">
        <f>'[1]HAMAG-BICRO_rashodi '!AL573</f>
        <v>4678550</v>
      </c>
    </row>
    <row r="59" spans="1:8" x14ac:dyDescent="0.25">
      <c r="A59" s="131"/>
      <c r="B59" s="108" t="s">
        <v>19</v>
      </c>
      <c r="C59" s="107">
        <v>565</v>
      </c>
      <c r="D59" s="107">
        <v>63</v>
      </c>
      <c r="E59" s="107">
        <v>632410565</v>
      </c>
      <c r="F59" s="118">
        <f>'[1]HAMAG-BICRO_rashodi '!AJ574</f>
        <v>399500</v>
      </c>
      <c r="G59" s="118">
        <f>'[1]HAMAG-BICRO_rashodi '!AK574</f>
        <v>102000</v>
      </c>
      <c r="H59" s="118">
        <f>'[1]HAMAG-BICRO_rashodi '!AL574</f>
        <v>102000</v>
      </c>
    </row>
    <row r="60" spans="1:8" x14ac:dyDescent="0.25">
      <c r="A60" s="130" t="s">
        <v>236</v>
      </c>
      <c r="B60" s="109"/>
      <c r="C60" s="106"/>
      <c r="D60" s="106"/>
      <c r="E60" s="106"/>
      <c r="F60" s="126">
        <f>F61</f>
        <v>400000</v>
      </c>
      <c r="G60" s="126">
        <f>G61</f>
        <v>400000</v>
      </c>
      <c r="H60" s="126">
        <f>H61</f>
        <v>400000</v>
      </c>
    </row>
    <row r="61" spans="1:8" x14ac:dyDescent="0.25">
      <c r="A61" s="131"/>
      <c r="B61" s="108" t="s">
        <v>19</v>
      </c>
      <c r="C61" s="107">
        <v>11</v>
      </c>
      <c r="D61" s="113">
        <v>67</v>
      </c>
      <c r="E61" s="107">
        <v>6711</v>
      </c>
      <c r="F61" s="118">
        <f>'[1]HAMAG-BICRO_rashodi '!G648</f>
        <v>400000</v>
      </c>
      <c r="G61" s="118">
        <f>'[1]HAMAG-BICRO_rashodi '!H648</f>
        <v>400000</v>
      </c>
      <c r="H61" s="118">
        <f>'[1]HAMAG-BICRO_rashodi '!I648</f>
        <v>400000</v>
      </c>
    </row>
    <row r="62" spans="1:8" x14ac:dyDescent="0.25">
      <c r="B62" s="104"/>
    </row>
    <row r="63" spans="1:8" x14ac:dyDescent="0.25">
      <c r="B63" s="104"/>
    </row>
    <row r="64" spans="1:8" x14ac:dyDescent="0.25">
      <c r="A64" s="132" t="s">
        <v>237</v>
      </c>
      <c r="B64" s="104"/>
      <c r="G64" s="119" t="s">
        <v>238</v>
      </c>
    </row>
    <row r="65" spans="1:7" x14ac:dyDescent="0.25">
      <c r="A65" s="132" t="s">
        <v>210</v>
      </c>
      <c r="B65" s="104"/>
      <c r="G65" s="119" t="s">
        <v>239</v>
      </c>
    </row>
  </sheetData>
  <mergeCells count="4">
    <mergeCell ref="A1:H1"/>
    <mergeCell ref="A2:A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RASHODA</vt:lpstr>
      <vt:lpstr>Plan PRIHODA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Kos</dc:creator>
  <cp:lastModifiedBy>Nikolina Kos</cp:lastModifiedBy>
  <dcterms:created xsi:type="dcterms:W3CDTF">2020-11-13T11:39:02Z</dcterms:created>
  <dcterms:modified xsi:type="dcterms:W3CDTF">2020-12-15T10:39:20Z</dcterms:modified>
</cp:coreProperties>
</file>