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04" activeTab="0"/>
  </bookViews>
  <sheets>
    <sheet name="1. General Data" sheetId="1" r:id="rId1"/>
    <sheet name="2. Light Partner 1 data" sheetId="2" r:id="rId2"/>
    <sheet name="2. Light Partner 2 data" sheetId="3" r:id="rId3"/>
    <sheet name="2. Light Partner 3 data" sheetId="4" r:id="rId4"/>
    <sheet name="2. Light Partner 4 data" sheetId="5" r:id="rId5"/>
    <sheet name="3. Light Project description" sheetId="6" r:id="rId6"/>
    <sheet name="4. Light Project Activities" sheetId="7" r:id="rId7"/>
    <sheet name="7. Indicators" sheetId="8" r:id="rId8"/>
    <sheet name="8. Light Partner 1 budget" sheetId="9" r:id="rId9"/>
    <sheet name="8. Light Partner 2 budget" sheetId="10" r:id="rId10"/>
    <sheet name="8. Light Partner 3 budget" sheetId="11" r:id="rId11"/>
    <sheet name="8. Light Partner 4 budget" sheetId="12" r:id="rId12"/>
    <sheet name="9. Light Project budget summary" sheetId="13" r:id="rId13"/>
    <sheet name="10. Sources of funding" sheetId="14" r:id="rId14"/>
    <sheet name="11. Payment forecast" sheetId="15" r:id="rId15"/>
    <sheet name="12. Area of impl.,Permits,Works" sheetId="16" r:id="rId16"/>
    <sheet name="13. Information and publicity" sheetId="17" r:id="rId17"/>
    <sheet name="14. Certification" sheetId="18" r:id="rId18"/>
  </sheets>
  <definedNames>
    <definedName name="_xlfn.AGGREGATE" hidden="1">#NAME?</definedName>
    <definedName name="kezd">'2. Light Partner 2 data'!$H$23</definedName>
    <definedName name="Nevek_Indirekt">kezd:INDIRECT("'2. Light Partner 2 data'!$H$23:$H$31"&amp;us)</definedName>
    <definedName name="_xlnm.Print_Area" localSheetId="13">'10. Sources of funding'!$A$1:$U$26</definedName>
    <definedName name="_xlnm.Print_Area" localSheetId="14">'11. Payment forecast'!$A$1:$V$27</definedName>
    <definedName name="_xlnm.Print_Area" localSheetId="16">'13. Information and publicity'!$A$1:$E$60</definedName>
    <definedName name="_xlnm.Print_Area" localSheetId="17">'14. Certification'!$A$1:$C$46</definedName>
    <definedName name="_xlnm.Print_Area" localSheetId="1">'2. Light Partner 1 data'!$A$2:$F$111</definedName>
    <definedName name="_xlnm.Print_Area" localSheetId="2">'2. Light Partner 2 data'!$A$2:$F$108</definedName>
    <definedName name="_xlnm.Print_Area" localSheetId="3">'2. Light Partner 3 data'!$A$2:$F$109</definedName>
    <definedName name="_xlnm.Print_Area" localSheetId="4">'2. Light Partner 4 data'!$A$2:$F$109</definedName>
    <definedName name="_xlnm.Print_Area" localSheetId="6">'4. Light Project Activities'!$A$1:$G$25</definedName>
    <definedName name="_xlnm.Print_Area" localSheetId="7">'7. Indicators'!$A$1:$H$60</definedName>
    <definedName name="_xlnm.Print_Area" localSheetId="8">'8. Light Partner 1 budget'!$A$1:$N$264</definedName>
    <definedName name="_xlnm.Print_Area" localSheetId="9">'8. Light Partner 2 budget'!$A$1:$N$260</definedName>
    <definedName name="_xlnm.Print_Area" localSheetId="10">'8. Light Partner 3 budget'!$A$1:$N$260</definedName>
    <definedName name="_xlnm.Print_Area" localSheetId="11">'8. Light Partner 4 budget'!$A$1:$N$260</definedName>
    <definedName name="_xlnm.Print_Area" localSheetId="12">'9. Light Project budget summary'!$A$1:$N$41</definedName>
    <definedName name="_xlnm.Print_Titles" localSheetId="16">'13. Information and publicity'!$15:$15</definedName>
    <definedName name="_xlnm.Print_Titles" localSheetId="1">'2. Light Partner 1 data'!$2:$3</definedName>
    <definedName name="_xlnm.Print_Titles" localSheetId="2">'2. Light Partner 2 data'!$2:$3</definedName>
    <definedName name="_xlnm.Print_Titles" localSheetId="3">'2. Light Partner 3 data'!$2:$3</definedName>
    <definedName name="_xlnm.Print_Titles" localSheetId="4">'2. Light Partner 4 data'!$2:$3</definedName>
    <definedName name="_xlnm.Print_Titles" localSheetId="6">'4. Light Project Activities'!$A:$A,'4. Light Project Activities'!$13:$13</definedName>
    <definedName name="_xlnm.Print_Titles" localSheetId="7">'7. Indicators'!$13:$13</definedName>
    <definedName name="us">'2. Light Partner 2 data'!$H$36</definedName>
  </definedNames>
  <calcPr fullCalcOnLoad="1"/>
</workbook>
</file>

<file path=xl/sharedStrings.xml><?xml version="1.0" encoding="utf-8"?>
<sst xmlns="http://schemas.openxmlformats.org/spreadsheetml/2006/main" count="2011" uniqueCount="464">
  <si>
    <t>start date</t>
  </si>
  <si>
    <t>end date</t>
  </si>
  <si>
    <t>1. reporting period</t>
  </si>
  <si>
    <t>2. reporting period</t>
  </si>
  <si>
    <t>3. reporting period</t>
  </si>
  <si>
    <t>4. reporting period</t>
  </si>
  <si>
    <t>5. reporting period</t>
  </si>
  <si>
    <t>6. reporting period</t>
  </si>
  <si>
    <t>Unit price (EUR)</t>
  </si>
  <si>
    <t>Nr. of units</t>
  </si>
  <si>
    <t>Name of item</t>
  </si>
  <si>
    <t>Total (EUR):</t>
  </si>
  <si>
    <t>ŰG</t>
  </si>
  <si>
    <t>Project implementation period</t>
  </si>
  <si>
    <t>Name of item (advised content if relevant: planned no. of participants, duration, tech. needs, included services)</t>
  </si>
  <si>
    <t>2.2.3</t>
  </si>
  <si>
    <t>m2</t>
  </si>
  <si>
    <t>1.2.2</t>
  </si>
  <si>
    <t>∑</t>
  </si>
  <si>
    <t>2.1.2</t>
  </si>
  <si>
    <t>Project specific indicators</t>
  </si>
  <si>
    <t>Difference</t>
  </si>
  <si>
    <t>Detailed description, justification of the budget line (for all items listed below) - bear in mind the communication activities planned in section 8. Information and publicity:</t>
  </si>
  <si>
    <t>TOTAL COSTS</t>
  </si>
  <si>
    <t>Unit</t>
  </si>
  <si>
    <t>Settlement</t>
  </si>
  <si>
    <t>Postal code</t>
  </si>
  <si>
    <t>First name</t>
  </si>
  <si>
    <t>E-mail</t>
  </si>
  <si>
    <t>1.</t>
  </si>
  <si>
    <t>2.</t>
  </si>
  <si>
    <t>3.</t>
  </si>
  <si>
    <t>4.</t>
  </si>
  <si>
    <t>5.</t>
  </si>
  <si>
    <t>6.</t>
  </si>
  <si>
    <t>7.</t>
  </si>
  <si>
    <t>ACTIVITIES</t>
  </si>
  <si>
    <t>Type</t>
  </si>
  <si>
    <t>EUR</t>
  </si>
  <si>
    <t>Preparation costs</t>
  </si>
  <si>
    <t>Country</t>
  </si>
  <si>
    <t>Telephone</t>
  </si>
  <si>
    <t>Registry number</t>
  </si>
  <si>
    <t>National tax number</t>
  </si>
  <si>
    <t>Contact person in project</t>
  </si>
  <si>
    <t>Number of staff</t>
  </si>
  <si>
    <t>TOTAL COSTS (own contribution included)</t>
  </si>
  <si>
    <t xml:space="preserve"> /chr.</t>
  </si>
  <si>
    <t>per month</t>
  </si>
  <si>
    <t>Error in the selected date (not exists)!</t>
  </si>
  <si>
    <t>(month)</t>
  </si>
  <si>
    <t>(year)</t>
  </si>
  <si>
    <t>(day)</t>
  </si>
  <si>
    <t>Hungary</t>
  </si>
  <si>
    <t>Croatia</t>
  </si>
  <si>
    <t>Baranya megye</t>
  </si>
  <si>
    <t>Somogy megye</t>
  </si>
  <si>
    <t>Zala megye</t>
  </si>
  <si>
    <t>Koprivničko-križevačka županija</t>
  </si>
  <si>
    <t>Međimurska županija</t>
  </si>
  <si>
    <t>Osječko-baranjska županija</t>
  </si>
  <si>
    <t>Virovitičko-podravska županija</t>
  </si>
  <si>
    <t>Bjelovarsko-bilogorska županija</t>
  </si>
  <si>
    <t>NUTSIII or equivalent</t>
  </si>
  <si>
    <t>Požeško-slavonska županija</t>
  </si>
  <si>
    <t>Varaždinska županija</t>
  </si>
  <si>
    <t>Mr.</t>
  </si>
  <si>
    <t>Vukovarsko-srijemska županija</t>
  </si>
  <si>
    <t>Ms.</t>
  </si>
  <si>
    <t>Address (permanent residence)</t>
  </si>
  <si>
    <t>Street and number</t>
  </si>
  <si>
    <t xml:space="preserve">Contact  person </t>
  </si>
  <si>
    <t>title</t>
  </si>
  <si>
    <t>position</t>
  </si>
  <si>
    <t>Family name</t>
  </si>
  <si>
    <t>PO Box</t>
  </si>
  <si>
    <t xml:space="preserve">Mailing address </t>
  </si>
  <si>
    <t>person</t>
  </si>
  <si>
    <t>Total project</t>
  </si>
  <si>
    <t>Share (%)</t>
  </si>
  <si>
    <t>Total costs</t>
  </si>
  <si>
    <t>Amount (EUR)</t>
  </si>
  <si>
    <t>Sources</t>
  </si>
  <si>
    <t xml:space="preserve">Total </t>
  </si>
  <si>
    <t>Other</t>
  </si>
  <si>
    <t>OIB number (for Croatia only)</t>
  </si>
  <si>
    <t>Data for the budget line is not complete! Please fill all respective cells!</t>
  </si>
  <si>
    <t>hibaüzenet feltételek</t>
  </si>
  <si>
    <t>General indicators</t>
  </si>
  <si>
    <t>min</t>
  </si>
  <si>
    <t>max</t>
  </si>
  <si>
    <t>max with equipments</t>
  </si>
  <si>
    <t>NUTS III region or equivalent</t>
  </si>
  <si>
    <t>Budget lines</t>
  </si>
  <si>
    <t>Amount       (EUR)</t>
  </si>
  <si>
    <r>
      <t>Abbreviated name (in original language)</t>
    </r>
    <r>
      <rPr>
        <b/>
        <sz val="10"/>
        <rFont val="Arial"/>
        <family val="2"/>
      </rPr>
      <t xml:space="preserve"> </t>
    </r>
    <r>
      <rPr>
        <sz val="10"/>
        <rFont val="Arial"/>
        <family val="2"/>
      </rPr>
      <t>(max. 20 characters)</t>
    </r>
  </si>
  <si>
    <t>2.1.3</t>
  </si>
  <si>
    <t>Name of indicator</t>
  </si>
  <si>
    <t>Base-line value</t>
  </si>
  <si>
    <t>Target value</t>
  </si>
  <si>
    <t xml:space="preserve"> General indicators</t>
  </si>
  <si>
    <t>result</t>
  </si>
  <si>
    <t xml:space="preserve">Number of settlements influenced by the project </t>
  </si>
  <si>
    <t>pcs</t>
  </si>
  <si>
    <t>output</t>
  </si>
  <si>
    <t xml:space="preserve">Length of newly constructed/renovated infrastructure </t>
  </si>
  <si>
    <t xml:space="preserve">Size of basic area of newly constructed/renovated infrastructure </t>
  </si>
  <si>
    <t>persons</t>
  </si>
  <si>
    <t>Detailed description, justification of the budget line (for all items listed below):</t>
  </si>
  <si>
    <t>Detailed description justification of the budget line (for all items listed below):</t>
  </si>
  <si>
    <t>Name of item (min. requirement: planned no. of participants, duration, tech. needs, included services)</t>
  </si>
  <si>
    <t>Project administration and management</t>
  </si>
  <si>
    <t>Name of item (special technical needs e.g. training, warranty, installation have to be described here - if any)</t>
  </si>
  <si>
    <t>Unit of measure</t>
  </si>
  <si>
    <t xml:space="preserve">Number of newly elaborated/harmonised documents (development plans, studies, researches, surveys, technical and training materials) </t>
  </si>
  <si>
    <t xml:space="preserve">Horizontal indicators </t>
  </si>
  <si>
    <t>Horizontal indicators</t>
  </si>
  <si>
    <t>Official name of the organization</t>
  </si>
  <si>
    <t>Signature, stamp</t>
  </si>
  <si>
    <t>/1000 chr.</t>
  </si>
  <si>
    <t>9.</t>
  </si>
  <si>
    <t>10.</t>
  </si>
  <si>
    <t>11.</t>
  </si>
  <si>
    <t>12.</t>
  </si>
  <si>
    <t>km</t>
  </si>
  <si>
    <t>Information and publicity</t>
  </si>
  <si>
    <r>
      <t xml:space="preserve">Calculation on </t>
    </r>
    <r>
      <rPr>
        <b/>
        <u val="single"/>
        <sz val="10"/>
        <rFont val="Arial"/>
        <family val="2"/>
      </rPr>
      <t>real costs</t>
    </r>
    <r>
      <rPr>
        <sz val="10"/>
        <rFont val="Arial"/>
        <family val="2"/>
      </rPr>
      <t xml:space="preserve"> basis</t>
    </r>
  </si>
  <si>
    <t>Office and administrative expenditure</t>
  </si>
  <si>
    <t>Staff costs</t>
  </si>
  <si>
    <t>Travel and accommodation costs</t>
  </si>
  <si>
    <t>4.2 Accommodation costs</t>
  </si>
  <si>
    <t>External expertise and services costs</t>
  </si>
  <si>
    <t>5.1 Technical plans</t>
  </si>
  <si>
    <t>5.2. Studies, statistics, databases and researches</t>
  </si>
  <si>
    <t>5.4 Services related to project management, procurement procedures</t>
  </si>
  <si>
    <t>5.5 Costs of supervisor of engineering, architect's site supervision</t>
  </si>
  <si>
    <t>5.6 Costs related to publicity, promotion and  communication</t>
  </si>
  <si>
    <t>5.7 Other services</t>
  </si>
  <si>
    <t>Equipment expenditure</t>
  </si>
  <si>
    <t>Infrastructure and works</t>
  </si>
  <si>
    <t>6.1 Content-related / thematic equipment</t>
  </si>
  <si>
    <t xml:space="preserve">6.2 Equipment for general (office) use </t>
  </si>
  <si>
    <t>Calculated as a flat rate of 15% of the staff costs</t>
  </si>
  <si>
    <t>Own contribution</t>
  </si>
  <si>
    <t>NUTS III region</t>
  </si>
  <si>
    <t>EU contribution</t>
  </si>
  <si>
    <t xml:space="preserve">Interreg V-A Hungary-Croatia Co-operation Programme 2014-2020
</t>
  </si>
  <si>
    <t>7. Indicators</t>
  </si>
  <si>
    <t>11. Payment forecast</t>
  </si>
  <si>
    <t>10. Sources of funding</t>
  </si>
  <si>
    <t>EU tax number</t>
  </si>
  <si>
    <t>Component specific indicators</t>
  </si>
  <si>
    <t>WEB</t>
  </si>
  <si>
    <t>13. Information and publicity</t>
  </si>
  <si>
    <t>MASS MEDIA (newspaper articles, TV/radio coverage, press release/conference)</t>
  </si>
  <si>
    <r>
      <t xml:space="preserve">Target groups
</t>
    </r>
    <r>
      <rPr>
        <sz val="10"/>
        <rFont val="Arial"/>
        <family val="2"/>
      </rPr>
      <t xml:space="preserve">and planned number of persons reached
(max. 200 characters) </t>
    </r>
  </si>
  <si>
    <r>
      <t xml:space="preserve">Information and publicity activities 
</t>
    </r>
    <r>
      <rPr>
        <sz val="10"/>
        <rFont val="Arial"/>
        <family val="2"/>
      </rPr>
      <t>- more item can be included in one row</t>
    </r>
    <r>
      <rPr>
        <b/>
        <sz val="10"/>
        <rFont val="Arial"/>
        <family val="2"/>
      </rPr>
      <t xml:space="preserve">
</t>
    </r>
    <r>
      <rPr>
        <sz val="10"/>
        <rFont val="Arial"/>
        <family val="2"/>
      </rPr>
      <t xml:space="preserve">(max. 200 characters) </t>
    </r>
  </si>
  <si>
    <t>National contribution</t>
  </si>
  <si>
    <t>Telephone/ Mobile number</t>
  </si>
  <si>
    <t>Mobile</t>
  </si>
  <si>
    <r>
      <t xml:space="preserve">Programme result indicator of the selected Component 
</t>
    </r>
    <r>
      <rPr>
        <sz val="10"/>
        <rFont val="Arial"/>
        <family val="2"/>
      </rPr>
      <t>(defined to the Investment Priority)</t>
    </r>
  </si>
  <si>
    <t>Number of people directly benefiting from the project (e.g. participants of events, trainings, workshops, etc.)</t>
  </si>
  <si>
    <t xml:space="preserve">Number of project events (conference, workshop, meeting, seminar, study tour, exchange programs etc.) </t>
  </si>
  <si>
    <t>Number of jobs created/kept by the project</t>
  </si>
  <si>
    <t>Number of newly established/developed JOINT project homepage</t>
  </si>
  <si>
    <t>Number of newly established/deceloped JOINT mobile application</t>
  </si>
  <si>
    <t>Number of communication managers designated at the LB/B in the partnership</t>
  </si>
  <si>
    <t>No.</t>
  </si>
  <si>
    <t>Project specific 1</t>
  </si>
  <si>
    <t>Project specific 2</t>
  </si>
  <si>
    <t>Project specific 3</t>
  </si>
  <si>
    <t>Project specific 4</t>
  </si>
  <si>
    <t>Project specific 5</t>
  </si>
  <si>
    <t>G1</t>
  </si>
  <si>
    <t>G2</t>
  </si>
  <si>
    <t>G3</t>
  </si>
  <si>
    <t>G4</t>
  </si>
  <si>
    <t>G5</t>
  </si>
  <si>
    <t>G6</t>
  </si>
  <si>
    <t>G7</t>
  </si>
  <si>
    <t>G8</t>
  </si>
  <si>
    <t>G9</t>
  </si>
  <si>
    <t>G10</t>
  </si>
  <si>
    <t>G11</t>
  </si>
  <si>
    <t>Number of Beneficiaries using renewable energy resources in the project</t>
  </si>
  <si>
    <t>Number of locations where renewable energy resources are introduced by the project</t>
  </si>
  <si>
    <t>Number of awareness rising events (workshops, trainings, educational programmes) targeting or promoting sustainable development, environmental education and natural assets</t>
  </si>
  <si>
    <t>Number of awareness rising events (workshops, trainings, educational programmes) targeting or promoting cultural values in the border region</t>
  </si>
  <si>
    <t>Number of project activities/events involving marginalized communities (minorities, Roma people,disadvantages people, refugees, and/or people with disabilities)</t>
  </si>
  <si>
    <t>Number of project activities/events in connection with equal opportunities and gender equality</t>
  </si>
  <si>
    <t>H1</t>
  </si>
  <si>
    <t>H2</t>
  </si>
  <si>
    <t>H3</t>
  </si>
  <si>
    <t>H4</t>
  </si>
  <si>
    <t>H5</t>
  </si>
  <si>
    <t>H6</t>
  </si>
  <si>
    <t>ha</t>
  </si>
  <si>
    <t>Volume of eliminated illegal landfills (dumped garbage and trash)</t>
  </si>
  <si>
    <t>m3</t>
  </si>
  <si>
    <t>Size of area where indigenous species are introduced / reintroduced by the project</t>
  </si>
  <si>
    <t>Number of invasive species removed by the project (number of species)</t>
  </si>
  <si>
    <t>C1</t>
  </si>
  <si>
    <t>C2</t>
  </si>
  <si>
    <t>C3</t>
  </si>
  <si>
    <t>C4</t>
  </si>
  <si>
    <t>C5</t>
  </si>
  <si>
    <t>C6</t>
  </si>
  <si>
    <t>C7</t>
  </si>
  <si>
    <t>C8</t>
  </si>
  <si>
    <t>C9</t>
  </si>
  <si>
    <t>C10</t>
  </si>
  <si>
    <t>C11</t>
  </si>
  <si>
    <t>C12</t>
  </si>
  <si>
    <t>C13</t>
  </si>
  <si>
    <t>C14</t>
  </si>
  <si>
    <t>C15</t>
  </si>
  <si>
    <t>C16</t>
  </si>
  <si>
    <t>C17</t>
  </si>
  <si>
    <t>C18</t>
  </si>
  <si>
    <t>SO1</t>
  </si>
  <si>
    <t>SO2</t>
  </si>
  <si>
    <t>SO3</t>
  </si>
  <si>
    <t>SO4</t>
  </si>
  <si>
    <t>SO5</t>
  </si>
  <si>
    <t>2.2</t>
  </si>
  <si>
    <t>Number of habitats reaching ‘A: excellent conservation’ status  by the project (in particularly the selected Special Bird Protection Areas)</t>
  </si>
  <si>
    <t>Size of habitats where better conservation status reached by the project</t>
  </si>
  <si>
    <t>Number of participants in  JOINT education trainings and awareness raising programs</t>
  </si>
  <si>
    <t>Number of JOINT environmental related studies elaborated by the project</t>
  </si>
  <si>
    <t>Size of area of developed/improved/rehabilitated landscape in a sustainable way</t>
  </si>
  <si>
    <t>km2</t>
  </si>
  <si>
    <t>Size of newly established or developed protected area (biosphere reserves, NATURA 2000, protected areas)</t>
  </si>
  <si>
    <t>Length of riverbank affected by the project</t>
  </si>
  <si>
    <t>rkm</t>
  </si>
  <si>
    <t>Volume of restored polluted/contaminated soil</t>
  </si>
  <si>
    <t>Size of wetland developed by the project</t>
  </si>
  <si>
    <t>Size of forest developed by the project</t>
  </si>
  <si>
    <t>Number of protected species influenced positively by the project</t>
  </si>
  <si>
    <t>Length of green infrastructure established/developed by the project</t>
  </si>
  <si>
    <t>Size of territory where sustainable land use is introduced by the project</t>
  </si>
  <si>
    <t>Size of rehabilitated former industrial sites (grey or brown sites)</t>
  </si>
  <si>
    <t>Size of area where clearing away non-endemic vegetation or invasive species is applied by the project</t>
  </si>
  <si>
    <t>Number of bird/animal watching sites established in the project</t>
  </si>
  <si>
    <t xml:space="preserve">Number of nature conservation organizations involved in the project </t>
  </si>
  <si>
    <t>3.1</t>
  </si>
  <si>
    <t>Number of entities participating in cross-border networks and bilateral co-operations</t>
  </si>
  <si>
    <t>Number of institutions participating in  JOINT capacity building activities</t>
  </si>
  <si>
    <t xml:space="preserve">Number of harmonized processes, shared initiatives, coordinated policies developed  JOINTLY </t>
  </si>
  <si>
    <t>Number of participants in  JOINT capacity building activities</t>
  </si>
  <si>
    <t>4.1</t>
  </si>
  <si>
    <t>Number of new methods and forums for knowledge transfer established by the project</t>
  </si>
  <si>
    <t>Number of labor market institutions taking part in newly established/developed networks/co-operations</t>
  </si>
  <si>
    <t xml:space="preserve">Number of newly introduced/developed health/social care services </t>
  </si>
  <si>
    <t>Number of language courses fostering HU-HR languages</t>
  </si>
  <si>
    <t>Number of sport events in the project</t>
  </si>
  <si>
    <t>Number of cultural events in the project</t>
  </si>
  <si>
    <t xml:space="preserve">Number of capacity building training and educations for stakeholders delivering social services (e.g.: education, sport, healthcare etc.) </t>
  </si>
  <si>
    <t xml:space="preserve">Number of educational institutions in the project that offer courses  JOINTLY or with region- or neighbouring country-specific content </t>
  </si>
  <si>
    <t xml:space="preserve"> JOINT training courses developed and delivered (formal and informal)</t>
  </si>
  <si>
    <t xml:space="preserve">Number of educational premises refurbished </t>
  </si>
  <si>
    <t>Number of educational premises upgraded with technical equipment</t>
  </si>
  <si>
    <t>Number of participants in  JOINT education and training programs to support youth employment, educational opportunities and higher and vocational education across borders</t>
  </si>
  <si>
    <t>Number of involved marginalised persons in training programs</t>
  </si>
  <si>
    <t>SO6</t>
  </si>
  <si>
    <t xml:space="preserve">Number of unemployed people participating in  JOINT training programs </t>
  </si>
  <si>
    <t xml:space="preserve">Number of educational materials developed (curricula, e-learning material, books, e-books etc.)  </t>
  </si>
  <si>
    <t xml:space="preserve">Number of newly established/developed JOINT life-long learning training modules </t>
  </si>
  <si>
    <t>Number of  participants involved in JOINT programs for apprentices (dual vocational educational programs)</t>
  </si>
  <si>
    <t>Number of kindergartens involved in the project</t>
  </si>
  <si>
    <t>Number of elementary schools involved in the project</t>
  </si>
  <si>
    <t>Number of secondary schools involved in the project</t>
  </si>
  <si>
    <t>Number of higher education institutions (e.g.: universities) involved in the project</t>
  </si>
  <si>
    <t>Number of cross-border internships, scholarships, placements established by the project</t>
  </si>
  <si>
    <t>Number of schools establishing new or developing old twin-school cooperations across the border</t>
  </si>
  <si>
    <t>Number of  JOINT capacity building events for teachers</t>
  </si>
  <si>
    <t>Number of  JOINT educational events organized for Roma people</t>
  </si>
  <si>
    <t>Number of libraries taking part in the project</t>
  </si>
  <si>
    <t>Number of cultural centres taking part in the project</t>
  </si>
  <si>
    <t>Number of  JOINT non-formal educational events in the project</t>
  </si>
  <si>
    <t>8.</t>
  </si>
  <si>
    <r>
      <rPr>
        <b/>
        <sz val="9"/>
        <rFont val="Arial"/>
        <family val="2"/>
      </rPr>
      <t>Description of activity</t>
    </r>
    <r>
      <rPr>
        <sz val="9"/>
        <rFont val="Arial"/>
        <family val="2"/>
      </rPr>
      <t xml:space="preserve"> 
(max. 500 chr.)</t>
    </r>
  </si>
  <si>
    <r>
      <rPr>
        <b/>
        <sz val="9"/>
        <rFont val="Arial"/>
        <family val="2"/>
      </rPr>
      <t xml:space="preserve">Estimated costs 
</t>
    </r>
    <r>
      <rPr>
        <sz val="9"/>
        <rFont val="Arial"/>
        <family val="2"/>
      </rPr>
      <t>(EUR)</t>
    </r>
  </si>
  <si>
    <r>
      <rPr>
        <b/>
        <sz val="9"/>
        <rFont val="Arial"/>
        <family val="2"/>
      </rPr>
      <t xml:space="preserve">Relevant implementation periods </t>
    </r>
    <r>
      <rPr>
        <sz val="9"/>
        <rFont val="Arial"/>
        <family val="2"/>
      </rPr>
      <t>- or planned timing
(max. 50 chr.)</t>
    </r>
  </si>
  <si>
    <t>Name of item (min. requirement: planned content; indicative extent; language versions)</t>
  </si>
  <si>
    <t xml:space="preserve">
</t>
  </si>
  <si>
    <t xml:space="preserve">
</t>
  </si>
  <si>
    <t>a
aa</t>
  </si>
  <si>
    <t>The budget of the Beneficiary is not complete!</t>
  </si>
  <si>
    <t>HUHR/1501/</t>
  </si>
  <si>
    <t>1.1</t>
  </si>
  <si>
    <t>Average GVA per capita of industry and services sectors of the programme area</t>
  </si>
  <si>
    <t xml:space="preserve">Number of enterprises receiving support </t>
  </si>
  <si>
    <t>Number of enterprises receiving  grants</t>
  </si>
  <si>
    <t>Number of enterprises receiving non-financial support</t>
  </si>
  <si>
    <t>financial</t>
  </si>
  <si>
    <t>Financial indicator</t>
  </si>
  <si>
    <t>Number of enterprises receiving grants</t>
  </si>
  <si>
    <t>Number of counties involved in SME cooperation</t>
  </si>
  <si>
    <r>
      <t xml:space="preserve">Official name of the Company in original language </t>
    </r>
    <r>
      <rPr>
        <sz val="10"/>
        <rFont val="Arial"/>
        <family val="2"/>
      </rPr>
      <t>(max. 150 characters)</t>
    </r>
  </si>
  <si>
    <r>
      <t xml:space="preserve">Official name of the Company in English (if exists) </t>
    </r>
    <r>
      <rPr>
        <sz val="10"/>
        <rFont val="Arial"/>
        <family val="2"/>
      </rPr>
      <t>(max. 150 characters)</t>
    </r>
  </si>
  <si>
    <r>
      <t xml:space="preserve">Ownership structure </t>
    </r>
    <r>
      <rPr>
        <sz val="10"/>
        <rFont val="Arial"/>
        <family val="2"/>
      </rPr>
      <t>(max. 150 characters)</t>
    </r>
  </si>
  <si>
    <t>Short description of the activities of the company</t>
  </si>
  <si>
    <t>Relevant main developments and projects from the past three years, including data on applied EU co-financing (if relevant)</t>
  </si>
  <si>
    <r>
      <rPr>
        <b/>
        <sz val="9"/>
        <rFont val="Arial"/>
        <family val="2"/>
      </rPr>
      <t>Location of the activity</t>
    </r>
    <r>
      <rPr>
        <sz val="9"/>
        <rFont val="Arial"/>
        <family val="2"/>
      </rPr>
      <t xml:space="preserve">
(County, town, settlements)</t>
    </r>
  </si>
  <si>
    <t>Cooperation activity 1</t>
  </si>
  <si>
    <t>Cooperation activity 2</t>
  </si>
  <si>
    <t>Cooperation activity 3</t>
  </si>
  <si>
    <t>Months 1-2</t>
  </si>
  <si>
    <t>Months 3-4</t>
  </si>
  <si>
    <t>Months 5-6</t>
  </si>
  <si>
    <t>Months 7-8</t>
  </si>
  <si>
    <t>Months 9-10</t>
  </si>
  <si>
    <t>Months 11-12</t>
  </si>
  <si>
    <t>Months 13-14</t>
  </si>
  <si>
    <t>Months 15-16</t>
  </si>
  <si>
    <t>Months 17-18</t>
  </si>
  <si>
    <t>etc.</t>
  </si>
  <si>
    <t>LAU 2 - settlement(s)</t>
  </si>
  <si>
    <t>2.        Light Partner data</t>
  </si>
  <si>
    <t>2.2    Light Partner 1</t>
  </si>
  <si>
    <t>2.2    Light Partner 2</t>
  </si>
  <si>
    <t>2.2    Light Partner 3</t>
  </si>
  <si>
    <t>2.2    Light Partner 4</t>
  </si>
  <si>
    <t>3. Project description</t>
  </si>
  <si>
    <t>Light Partner 1</t>
  </si>
  <si>
    <t>Light Partner 2</t>
  </si>
  <si>
    <t>Light Partner 3</t>
  </si>
  <si>
    <t>Light Partner 4</t>
  </si>
  <si>
    <t>Light Project title</t>
  </si>
  <si>
    <t>Signed contractual business agreements with third parties</t>
  </si>
  <si>
    <t>Value of selling in 2-years period</t>
  </si>
  <si>
    <r>
      <rPr>
        <b/>
        <u val="single"/>
        <sz val="10"/>
        <rFont val="Arial"/>
        <family val="2"/>
      </rPr>
      <t>Lump sum</t>
    </r>
    <r>
      <rPr>
        <b/>
        <sz val="10"/>
        <rFont val="Arial"/>
        <family val="2"/>
      </rPr>
      <t xml:space="preserve"> - amounts to 1 000 € of total eligible expenditure </t>
    </r>
    <r>
      <rPr>
        <b/>
        <u val="single"/>
        <sz val="10"/>
        <rFont val="Arial"/>
        <family val="2"/>
      </rPr>
      <t>per Light Partner</t>
    </r>
  </si>
  <si>
    <t>2.1 New employees</t>
  </si>
  <si>
    <t>See Guidelines 7.2 a)</t>
  </si>
  <si>
    <t>2.2 Existing employees</t>
  </si>
  <si>
    <t>See Guidelines 7.2 b)</t>
  </si>
  <si>
    <t>See Guildeines 7.4.</t>
  </si>
  <si>
    <t>See Guildeines 7.5.</t>
  </si>
  <si>
    <t>See Guildeines 7.6.</t>
  </si>
  <si>
    <r>
      <rPr>
        <b/>
        <u val="single"/>
        <sz val="10"/>
        <rFont val="Arial"/>
        <family val="2"/>
      </rPr>
      <t>Lump sum</t>
    </r>
    <r>
      <rPr>
        <b/>
        <sz val="10"/>
        <rFont val="Arial"/>
        <family val="2"/>
      </rPr>
      <t xml:space="preserve"> - 1 000 € of total eligible expenditure </t>
    </r>
    <r>
      <rPr>
        <b/>
        <u val="single"/>
        <sz val="10"/>
        <rFont val="Arial"/>
        <family val="2"/>
      </rPr>
      <t>per light partner</t>
    </r>
  </si>
  <si>
    <t>See Guildeines 7.7.</t>
  </si>
  <si>
    <t>Light Partner (1)</t>
  </si>
  <si>
    <t>Light Partner (2)</t>
  </si>
  <si>
    <t>Light Partner (3)</t>
  </si>
  <si>
    <t>Light Partner (4)</t>
  </si>
  <si>
    <t>EVENTS (conferences, promotional events, fairs, information days etc.)</t>
  </si>
  <si>
    <t>PROMOTIONAL MATERIALS (e.g. poster, leaflets, brochures, publications)</t>
  </si>
  <si>
    <t>Project title</t>
  </si>
  <si>
    <t>12. Area of implementation, permits, location of works</t>
  </si>
  <si>
    <t>LB/B(abbreviated name)</t>
  </si>
  <si>
    <t>Type of permit</t>
  </si>
  <si>
    <t>to check:</t>
  </si>
  <si>
    <t>Building</t>
  </si>
  <si>
    <t>Yes</t>
  </si>
  <si>
    <t>2.1.1</t>
  </si>
  <si>
    <t>Water licence</t>
  </si>
  <si>
    <t>No</t>
  </si>
  <si>
    <t>Environmental</t>
  </si>
  <si>
    <r>
      <t xml:space="preserve">List of underpinning documents (e.g. maps, plans) showing the affected area
</t>
    </r>
    <r>
      <rPr>
        <sz val="10"/>
        <rFont val="Arial"/>
        <family val="2"/>
      </rPr>
      <t>(max. 500 characters)</t>
    </r>
  </si>
  <si>
    <t>12.2 Location of works</t>
  </si>
  <si>
    <t>Nr.</t>
  </si>
  <si>
    <t>Permit required</t>
  </si>
  <si>
    <r>
      <rPr>
        <b/>
        <u val="single"/>
        <sz val="10"/>
        <rFont val="Arial"/>
        <family val="2"/>
      </rPr>
      <t>All related</t>
    </r>
    <r>
      <rPr>
        <b/>
        <sz val="10"/>
        <rFont val="Arial"/>
        <family val="2"/>
      </rPr>
      <t xml:space="preserve"> topographical (Lot) numbers </t>
    </r>
    <r>
      <rPr>
        <sz val="10"/>
        <rFont val="Arial"/>
        <family val="2"/>
      </rPr>
      <t>(max. 250 characters)</t>
    </r>
  </si>
  <si>
    <r>
      <t xml:space="preserve">Description of work
</t>
    </r>
    <r>
      <rPr>
        <sz val="10"/>
        <rFont val="Arial"/>
        <family val="2"/>
      </rPr>
      <t>(max. 200 characters)</t>
    </r>
  </si>
  <si>
    <t>12.3 Permits</t>
  </si>
  <si>
    <r>
      <t xml:space="preserve">Description
</t>
    </r>
    <r>
      <rPr>
        <sz val="10"/>
        <rFont val="Arial"/>
        <family val="2"/>
      </rPr>
      <t>Please identify the relevant area / Lot(s) affected (or the no. of item related - e.g. 12.2.2 - in table 12.2 Location of works) 
(max. 180 character)</t>
    </r>
  </si>
  <si>
    <t>Date of request</t>
  </si>
  <si>
    <t>Estimated date of receiving the permit</t>
  </si>
  <si>
    <t>Identification/ registry number of permit</t>
  </si>
  <si>
    <t>14. Partnership Statement and Certification</t>
  </si>
  <si>
    <t>Average GVA per capita of industry and services sector of the programme area</t>
  </si>
  <si>
    <t>Light Partner (abbreviated name)</t>
  </si>
  <si>
    <r>
      <t>·</t>
    </r>
    <r>
      <rPr>
        <sz val="7"/>
        <rFont val="Times New Roman"/>
        <family val="1"/>
      </rPr>
      <t xml:space="preserve">         </t>
    </r>
    <r>
      <rPr>
        <sz val="11"/>
        <rFont val="Arial Narrow"/>
        <family val="2"/>
      </rPr>
      <t>The data provided are complete, correct and actual. Guidelines for Light Project Applicants have been noted and respected.</t>
    </r>
  </si>
  <si>
    <r>
      <t>·</t>
    </r>
    <r>
      <rPr>
        <sz val="7"/>
        <rFont val="Times New Roman"/>
        <family val="1"/>
      </rPr>
      <t xml:space="preserve">         </t>
    </r>
    <r>
      <rPr>
        <sz val="11"/>
        <rFont val="Arial Narrow"/>
        <family val="2"/>
      </rPr>
      <t>By signing the present Declaration, the Light Partners certify that their organisation has the adequate legal, financial and operational capacity to complete the proposed project including the capacity of project pre-financing;</t>
    </r>
  </si>
  <si>
    <r>
      <t>·</t>
    </r>
    <r>
      <rPr>
        <sz val="7"/>
        <rFont val="Times New Roman"/>
        <family val="1"/>
      </rPr>
      <t xml:space="preserve">         </t>
    </r>
    <r>
      <rPr>
        <sz val="11"/>
        <rFont val="Arial Narrow"/>
        <family val="2"/>
      </rPr>
      <t>Light Partners agree that organisations of the programme implementing structure of the Interreg V-A Hungary-Croatia Co-operation Programme 2014-2020 may</t>
    </r>
  </si>
  <si>
    <r>
      <t>·</t>
    </r>
    <r>
      <rPr>
        <sz val="7"/>
        <rFont val="Times New Roman"/>
        <family val="1"/>
      </rPr>
      <t xml:space="preserve">         </t>
    </r>
    <r>
      <rPr>
        <sz val="11"/>
        <rFont val="Arial Narrow"/>
        <family val="2"/>
      </rPr>
      <t>Light Partners agree with all corresponding project controls, including on-the-spot checks by national and EU institutions and also agrees with permitting controls on its premises.</t>
    </r>
  </si>
  <si>
    <r>
      <t>·</t>
    </r>
    <r>
      <rPr>
        <sz val="7"/>
        <rFont val="Times New Roman"/>
        <family val="1"/>
      </rPr>
      <t xml:space="preserve">         </t>
    </r>
    <r>
      <rPr>
        <sz val="11"/>
        <rFont val="Arial Narrow"/>
        <family val="2"/>
      </rPr>
      <t>Light Partners declare that the own contribution will be at the disposal as stated in the sheets of Light Project budget in case the Light Project is selected for funding.</t>
    </r>
  </si>
  <si>
    <t>Date:</t>
  </si>
  <si>
    <r>
      <t xml:space="preserve">Light Project title </t>
    </r>
    <r>
      <rPr>
        <sz val="11"/>
        <rFont val="Arial"/>
        <family val="2"/>
      </rPr>
      <t>(</t>
    </r>
    <r>
      <rPr>
        <i/>
        <sz val="11"/>
        <rFont val="Arial"/>
        <family val="2"/>
      </rPr>
      <t>max.200 characters</t>
    </r>
    <r>
      <rPr>
        <sz val="11"/>
        <rFont val="Arial"/>
        <family val="2"/>
      </rPr>
      <t>)</t>
    </r>
  </si>
  <si>
    <t xml:space="preserve">Total Light Project budget (EUR) </t>
  </si>
  <si>
    <r>
      <t>End date of Light Project implementation</t>
    </r>
    <r>
      <rPr>
        <sz val="10"/>
        <rFont val="Arial"/>
        <family val="2"/>
      </rPr>
      <t>:</t>
    </r>
  </si>
  <si>
    <r>
      <t>Start date of Light Project implementation</t>
    </r>
    <r>
      <rPr>
        <sz val="10"/>
        <rFont val="Arial"/>
        <family val="2"/>
      </rPr>
      <t>:</t>
    </r>
  </si>
  <si>
    <t>List of Light Partners</t>
  </si>
  <si>
    <t>Light Project partnership</t>
  </si>
  <si>
    <t>Light Project duration (in months):</t>
  </si>
  <si>
    <t xml:space="preserve">Location of Light Project implementation </t>
  </si>
  <si>
    <t>Light Partner (SME)
(abbreviated name)</t>
  </si>
  <si>
    <t xml:space="preserve">Main places of selling, existing export-import business cooperations </t>
  </si>
  <si>
    <t xml:space="preserve">Human capacities of the company (number of staff and their competences) </t>
  </si>
  <si>
    <t>Annual turnover (last closed yr)</t>
  </si>
  <si>
    <t>DD/MM/YYYY</t>
  </si>
  <si>
    <t>Date of foundation</t>
  </si>
  <si>
    <t>person(s)</t>
  </si>
  <si>
    <r>
      <t xml:space="preserve">3.2.1. Competences of selling
</t>
    </r>
    <r>
      <rPr>
        <i/>
        <sz val="10"/>
        <rFont val="Arial"/>
        <family val="2"/>
      </rPr>
      <t>Personal competences of the business managers of the Light Partners who are in charge of coordinating selling and marketing activities concerning the project (this should be described for all Light Partners) - max. 5000 characters.</t>
    </r>
  </si>
  <si>
    <t>3.2. Selling</t>
  </si>
  <si>
    <r>
      <t xml:space="preserve">3.2.2. Places and predicted value of selling
</t>
    </r>
    <r>
      <rPr>
        <i/>
        <sz val="10"/>
        <rFont val="Arial"/>
        <family val="2"/>
      </rPr>
      <t>Description of places of selling of the jointly developed product, service or technology with indication of predicted values of selling broken down to main places of selling (estimates in EUR) after 2 years of completion of the Light Project  (minimum value of selling should reach 20% of requested EU-co-financing 2 years after completion of the Light Project - max. 5000 characters.</t>
    </r>
  </si>
  <si>
    <r>
      <t xml:space="preserve">3.2.3. Business potential
</t>
    </r>
    <r>
      <rPr>
        <i/>
        <sz val="10"/>
        <rFont val="Arial"/>
        <family val="2"/>
      </rPr>
      <t>Description of the followings - max. 5000 characters:
- market needs concerning all places of selling indicated above,
- analysis of market competition with indication of competitive advantages of the product/service/technology developed in the Light Project,
- proposed actions for market penetration.</t>
    </r>
  </si>
  <si>
    <t>Light Project title:</t>
  </si>
  <si>
    <t>Please describe in detail how the Light Project partnership is contributing to the achievement of the Programme level results. Please explain which of the planned Light Project activities will contribute to achieving the target values (programme result), how the contribution will be measured by the Light Partners, what source of information will be used, how the contribution will be proved with evidence, what kind of supporting document will be provided during the reporting?</t>
  </si>
  <si>
    <r>
      <t xml:space="preserve">Light Projects are required to contribute to the Programme results. As a Light Project by its nature cannot achieve the set target value on its own, </t>
    </r>
    <r>
      <rPr>
        <u val="single"/>
        <sz val="10"/>
        <rFont val="Arial"/>
        <family val="2"/>
      </rPr>
      <t>only the textbox has to be used</t>
    </r>
    <r>
      <rPr>
        <sz val="10"/>
        <rFont val="Arial"/>
        <family val="2"/>
      </rPr>
      <t xml:space="preserve"> for explaining how the Light Project is indirectly contributing to the given Programme result indicator.</t>
    </r>
  </si>
  <si>
    <r>
      <t xml:space="preserve">Light Project can choose as many indicators as relevant by using the scroll down menus in the table. 
</t>
    </r>
    <r>
      <rPr>
        <b/>
        <sz val="10"/>
        <rFont val="Arial"/>
        <family val="2"/>
      </rPr>
      <t>As a minimum requirement, the Light Project partnership is obliged to choose from the offered options at least:</t>
    </r>
    <r>
      <rPr>
        <sz val="10"/>
        <rFont val="Arial"/>
        <family val="0"/>
      </rPr>
      <t xml:space="preserve">
• 2 different general indicators,
• 1 horizontal indicator,
• 2 component specific indicators,
• 3 project specific indicators.
A maximum of 2 additional project specific indicators can be defined optionally by the Light Project.</t>
    </r>
  </si>
  <si>
    <r>
      <t xml:space="preserve">3.5. Risk management (possible internal/external constraints and solutions foreseen)
</t>
    </r>
    <r>
      <rPr>
        <i/>
        <sz val="10"/>
        <rFont val="Arial"/>
        <family val="2"/>
      </rPr>
      <t>Description of possible general risk factors (e.g. financial, organizational, etc.) the cooperation will face, and the specific risks and obstacles. Evaluation of the their probability, impact on Light Project activities and measures to handle them - max. 2000 characters.</t>
    </r>
  </si>
  <si>
    <t>3.6.    Consistency and synergy</t>
  </si>
  <si>
    <r>
      <rPr>
        <b/>
        <i/>
        <sz val="10"/>
        <rFont val="Arial"/>
        <family val="2"/>
      </rPr>
      <t>3.6.2. Consistency of the Light Project with EU horizontal principles on sustainable development</t>
    </r>
    <r>
      <rPr>
        <i/>
        <sz val="10"/>
        <rFont val="Arial"/>
        <family val="2"/>
      </rPr>
      <t xml:space="preserve">
Describe how the cooperation contributes to sustainable development, what impact are envisaged on the environment, and in what extent - max. 2000 characters.</t>
    </r>
  </si>
  <si>
    <r>
      <rPr>
        <b/>
        <sz val="9"/>
        <rFont val="Arial"/>
        <family val="2"/>
      </rPr>
      <t xml:space="preserve">Activities within 
the Light Project </t>
    </r>
    <r>
      <rPr>
        <sz val="9"/>
        <rFont val="Arial"/>
        <family val="2"/>
      </rPr>
      <t xml:space="preserve">
(max. 120 chr.)</t>
    </r>
  </si>
  <si>
    <t>Responsible 
Light Partner</t>
  </si>
  <si>
    <t>6. Light Project Activities</t>
  </si>
  <si>
    <t>8. Light Project budget per Light Partner</t>
  </si>
  <si>
    <t>Detailed description of the work related to the Light Project, justification of the budget line (for all items listed below):</t>
  </si>
  <si>
    <t>Light Project Activity</t>
  </si>
  <si>
    <t>Detailed description, justification of the budget line (for all items listed below) with special focus on the necessity and contribution to the Light Project activities/results:</t>
  </si>
  <si>
    <t>Name of item (minimum requirement: name of the person; position in the Light Project; monthly working hours)</t>
  </si>
  <si>
    <t xml:space="preserve">4.1 Travel cost of Light Project staff </t>
  </si>
  <si>
    <t>4.3 Per diems of the Light Project staff</t>
  </si>
  <si>
    <t>5.3 Events, conferences, seminars, Light Project meetings</t>
  </si>
  <si>
    <t>Name of item (min. requirement: position in the Light Project; estimated working hours needed)</t>
  </si>
  <si>
    <t>9. Light Project budget summary</t>
  </si>
  <si>
    <t>Data in the table should cover all planned costs to be incurred and reported in the relevant reporting periods during the whole Light Project implementation. Please do not fill in the cells coloured in grey, as they exceed the predefined duration of the Light Project.</t>
  </si>
  <si>
    <r>
      <t>12.1 Area of implementation</t>
    </r>
    <r>
      <rPr>
        <sz val="11"/>
        <rFont val="Arial"/>
        <family val="2"/>
      </rPr>
      <t xml:space="preserve"> (for Light Projects affecting certain geographical area / having territorial influance)</t>
    </r>
  </si>
  <si>
    <r>
      <rPr>
        <b/>
        <u val="single"/>
        <sz val="10"/>
        <rFont val="Arial"/>
        <family val="2"/>
      </rPr>
      <t>All settlements</t>
    </r>
    <r>
      <rPr>
        <b/>
        <sz val="10"/>
        <rFont val="Arial"/>
        <family val="2"/>
      </rPr>
      <t xml:space="preserve"> affected by the project
</t>
    </r>
    <r>
      <rPr>
        <sz val="10"/>
        <rFont val="Arial"/>
        <family val="2"/>
      </rPr>
      <t>(max. 1000 characters)</t>
    </r>
  </si>
  <si>
    <t>Light Partner 1:</t>
  </si>
  <si>
    <t>Light Partner 2:</t>
  </si>
  <si>
    <t>Light Partner 3:</t>
  </si>
  <si>
    <t>Light Partner 4:</t>
  </si>
  <si>
    <r>
      <t xml:space="preserve">IMPORTANT NOTE:
</t>
    </r>
    <r>
      <rPr>
        <sz val="10"/>
        <rFont val="Arial"/>
        <family val="2"/>
      </rPr>
      <t>Each Light Partner is o</t>
    </r>
    <r>
      <rPr>
        <sz val="10"/>
        <rFont val="Arial"/>
        <family val="2"/>
      </rPr>
      <t xml:space="preserve">bliged to place at least one poster with information about the Light Project (minimum size A3), including the financial support from the EU, at a location readily visible to the public such as the entrance area of a building.                                                                                                                                                                                                                                                                                                                                                                Light Projects that finance infrastructure or construction have specific obligatory requirements and are obliged to put up the billboard and permanent explanatory plaque on the site of the activity. Please note that you should label every single piece of equipment purchased through the present Programme with the sticker. (Further information you can find in Chapter 9.5. Communication requirements.)
</t>
    </r>
    <r>
      <rPr>
        <b/>
        <sz val="10"/>
        <rFont val="Arial"/>
        <family val="2"/>
      </rPr>
      <t>Please make sure that the necessary costs of the Information and Publicity activities are planned within the budget of the relevant Light Partner!</t>
    </r>
  </si>
  <si>
    <r>
      <t xml:space="preserve">Short description (including planned responsible Light Partner, used languages)
</t>
    </r>
    <r>
      <rPr>
        <sz val="10"/>
        <rFont val="Arial"/>
        <family val="2"/>
      </rPr>
      <t>(max. 500 characters)</t>
    </r>
  </si>
  <si>
    <r>
      <t xml:space="preserve">SPECIFIC COMMUNICATION  REQUIREMENTS FOR THE LIGHT PROJECTS FOR PURCHASE OF EQUIPMENT / </t>
    </r>
    <r>
      <rPr>
        <sz val="10"/>
        <rFont val="Arial"/>
        <family val="2"/>
      </rPr>
      <t>WITH WORKS COMPONENT</t>
    </r>
  </si>
  <si>
    <r>
      <t xml:space="preserve">Main information and publicity activities that are planned to be carried out during the implementation of the Light Project. When selecting the planned communication activity you have to keep in mind that </t>
    </r>
    <r>
      <rPr>
        <b/>
        <sz val="10"/>
        <rFont val="Arial"/>
        <family val="2"/>
      </rPr>
      <t>all communication tools used should be in line with the planned communication activities and Light Project budgets.</t>
    </r>
    <r>
      <rPr>
        <sz val="10"/>
        <rFont val="Arial"/>
        <family val="2"/>
      </rPr>
      <t xml:space="preserve">
</t>
    </r>
    <r>
      <rPr>
        <u val="single"/>
        <sz val="10"/>
        <rFont val="Arial"/>
        <family val="2"/>
      </rPr>
      <t xml:space="preserve">Among communication tools, each Light Project is required to:
</t>
    </r>
    <r>
      <rPr>
        <sz val="10"/>
        <rFont val="Arial"/>
        <family val="2"/>
      </rPr>
      <t>• have at least one communication event;
• produce promotional material about the Light Project (at least one trilingual  i.e. Hungarian-Croatian / Croatian-Hungarian alongside with English as the official working language of the Programme);
• have an own project specific website or ensure relevant space for the promotion of the Light Project results within any of the Light Partners' website(s);
• have at least one media activity (press release, media broadcast etc.) on the Light Project.</t>
    </r>
  </si>
  <si>
    <t>Light Partners by signing the Certification sheet of the Light Project form certify that</t>
  </si>
  <si>
    <r>
      <t>·</t>
    </r>
    <r>
      <rPr>
        <sz val="7"/>
        <rFont val="Times New Roman"/>
        <family val="1"/>
      </rPr>
      <t xml:space="preserve">         </t>
    </r>
    <r>
      <rPr>
        <sz val="11"/>
        <rFont val="Arial Narrow"/>
        <family val="2"/>
      </rPr>
      <t>Involved Light Partners confirm that the Light Project proposal submitted for funding is thoroughly planned and prepared, during the Light Project generation phase (especially while planning the project budget) the principles of economy and focus have been closely observed.</t>
    </r>
  </si>
  <si>
    <r>
      <t>·</t>
    </r>
    <r>
      <rPr>
        <sz val="7"/>
        <rFont val="Times New Roman"/>
        <family val="1"/>
      </rPr>
      <t xml:space="preserve">         </t>
    </r>
    <r>
      <rPr>
        <sz val="11"/>
        <rFont val="Arial Narrow"/>
        <family val="2"/>
      </rPr>
      <t>The Light Partners confirm that sufficient publicity will be given to the implementation of the EU- (and state contribution) funded Light Project in order to attract the attention of potential recipients of EU contribution and to increase the public’s awareness of the EU’s role in funding the Light Project.</t>
    </r>
  </si>
  <si>
    <r>
      <t>o</t>
    </r>
    <r>
      <rPr>
        <sz val="7"/>
        <rFont val="Times New Roman"/>
        <family val="1"/>
      </rPr>
      <t xml:space="preserve">   </t>
    </r>
    <r>
      <rPr>
        <sz val="11"/>
        <rFont val="Arial Narrow"/>
        <family val="2"/>
      </rPr>
      <t>collect data and information necessary for the processing of the Light Project proposal and may, with the help of own or acquired automated data processing systems, handle, use, transmit and delete relevant data, furthermore they may consult and contract third parties, bound by a pledge of secrecy, for the evaluation of the Light Project proposal and the annexed documents;</t>
    </r>
  </si>
  <si>
    <r>
      <t>o</t>
    </r>
    <r>
      <rPr>
        <sz val="7"/>
        <rFont val="Times New Roman"/>
        <family val="1"/>
      </rPr>
      <t xml:space="preserve">   </t>
    </r>
    <r>
      <rPr>
        <sz val="11"/>
        <rFont val="Arial Narrow"/>
        <family val="2"/>
      </rPr>
      <t>if necessary, share data included in the Light Project proposal with organisations responsible for the national level co-ordination and management of EU- and other subsidy systems.</t>
    </r>
  </si>
  <si>
    <r>
      <t>·</t>
    </r>
    <r>
      <rPr>
        <sz val="7"/>
        <rFont val="Times New Roman"/>
        <family val="1"/>
      </rPr>
      <t xml:space="preserve">         </t>
    </r>
    <r>
      <rPr>
        <sz val="11"/>
        <rFont val="Arial Narrow"/>
        <family val="2"/>
      </rPr>
      <t>Light Partners, by submitting the Light Project proposal to the present Call, duly consents to the fact that the Lead Beneficiary (HAMAG BICRO), the Programme’s Data Manager (Prime Minister’s Office of Hungary) and the Technical Data Processor (Széchenyi Programiroda Nonprofit Kft.) will manage all the personal data included in the application package and provided in the contracting or Light Project implementation phase, in particular with regard to the data managed in the Monitoring and Information System, in line with the relevant national regulations.</t>
    </r>
  </si>
  <si>
    <r>
      <t>·</t>
    </r>
    <r>
      <rPr>
        <sz val="7"/>
        <rFont val="Times New Roman"/>
        <family val="1"/>
      </rPr>
      <t xml:space="preserve">         </t>
    </r>
    <r>
      <rPr>
        <sz val="11"/>
        <rFont val="Arial Narrow"/>
        <family val="2"/>
      </rPr>
      <t>Light Partners declare that the present Light Project (or any part thereof) does not receive funding from other EU, national or international financial sources and that the Light Project proposal has not been submitted for funding to other programmes.</t>
    </r>
  </si>
  <si>
    <r>
      <t>·</t>
    </r>
    <r>
      <rPr>
        <sz val="7"/>
        <rFont val="Times New Roman"/>
        <family val="1"/>
      </rPr>
      <t xml:space="preserve">         </t>
    </r>
    <r>
      <rPr>
        <sz val="11"/>
        <rFont val="Arial Narrow"/>
        <family val="2"/>
      </rPr>
      <t>Light Partners furthermore declares that all financial information is accurately stated in the Light Project form and that expenditure will incur in accordance with the provisions of Regulation (EU) 1303/2013 of the European Parliament and of the Council, Commission Delegated Regulation (EU) 481/2014 and other relevant EU regulations, the respective national rules and the rules set out in the Programme’s documents (such as the Guidelines for Applicants), and in particular that the reality of outputs (services, works, supplies etc.) will be justified against plans, invoices, acceptance documents and experts' reports.</t>
    </r>
  </si>
  <si>
    <r>
      <t>·</t>
    </r>
    <r>
      <rPr>
        <sz val="7"/>
        <rFont val="Times New Roman"/>
        <family val="1"/>
      </rPr>
      <t xml:space="preserve">         </t>
    </r>
    <r>
      <rPr>
        <sz val="11"/>
        <rFont val="Arial Narrow"/>
        <family val="2"/>
      </rPr>
      <t>The Light Partners guarantee the sound financial management of the funding allocated to the Light Project, including the signature and respect by all Beneficiaries included in the Partnership Agreement, the arrangements for recovering amounts unduly paid, as well as the maintenance of an adequate and reliable accounting and storage system at all levels within the Light Project.</t>
    </r>
  </si>
  <si>
    <r>
      <t>·</t>
    </r>
    <r>
      <rPr>
        <sz val="7"/>
        <rFont val="Times New Roman"/>
        <family val="1"/>
      </rPr>
      <t xml:space="preserve">         </t>
    </r>
    <r>
      <rPr>
        <sz val="11"/>
        <rFont val="Arial Narrow"/>
        <family val="2"/>
      </rPr>
      <t>Light Partners confirm that their organisations will take their role in the Light Project, with all the responsibilities assigned to it, both financial and professional, such as the responsibility for ensuring the implementation of the entire Light Project, furthermore it confirms that all Light Partners listed in the Light Project form are committed to take part in the Light Project activities as described in the Light Project form.</t>
    </r>
  </si>
  <si>
    <r>
      <t>·</t>
    </r>
    <r>
      <rPr>
        <sz val="7"/>
        <rFont val="Times New Roman"/>
        <family val="1"/>
      </rPr>
      <t xml:space="preserve">         </t>
    </r>
    <r>
      <rPr>
        <sz val="11"/>
        <rFont val="Arial Narrow"/>
        <family val="2"/>
      </rPr>
      <t>Light Partners agree on and accepts all the conditions stated in the relevant Call for Light Project Proposals, its Guidelines for Light Project Applicants and in the Application Pack. If selected for a subsidy, the Light Partners are in position to deliver, upon request and within the deadline to be set, any supporting documents necessary for the stipulation of the Partnership Agreement.</t>
    </r>
  </si>
  <si>
    <r>
      <t>·</t>
    </r>
    <r>
      <rPr>
        <sz val="7"/>
        <rFont val="Times New Roman"/>
        <family val="1"/>
      </rPr>
      <t xml:space="preserve">         </t>
    </r>
    <r>
      <rPr>
        <sz val="11"/>
        <rFont val="Arial Narrow"/>
        <family val="2"/>
      </rPr>
      <t>Light Partners undertake to comply with the obligations foreseen in the model Partnership Agreement and with the principles of good partnership practice. Light Partners declare that they are directly responsible for the preparation, management and implementation of their Light Project and is not acting as intermediary.</t>
    </r>
  </si>
  <si>
    <r>
      <t>·</t>
    </r>
    <r>
      <rPr>
        <sz val="7"/>
        <rFont val="Times New Roman"/>
        <family val="1"/>
      </rPr>
      <t xml:space="preserve">         </t>
    </r>
    <r>
      <rPr>
        <sz val="11"/>
        <rFont val="Arial Narrow"/>
        <family val="2"/>
      </rPr>
      <t>Light Partners declare that they are aware of the conditions of eligibility and that all revenue and receipts generated by the Light Project will be timely taken into account.</t>
    </r>
  </si>
  <si>
    <r>
      <t>·</t>
    </r>
    <r>
      <rPr>
        <sz val="7"/>
        <rFont val="Times New Roman"/>
        <family val="1"/>
      </rPr>
      <t xml:space="preserve">         </t>
    </r>
    <r>
      <rPr>
        <sz val="11"/>
        <rFont val="Arial Narrow"/>
        <family val="2"/>
      </rPr>
      <t>Light Partners acknowledge that grants requested as stated in the sheets of Light Project budget will be granted solely under the de minimis rule, according to Commission Regulation (EU) No 1407/2013 of 18 December 2013 on the application of Articles 107 and 108 of the TFEU to de minimis aid (Regulation) in case the Light Project is selected for funding.</t>
    </r>
  </si>
  <si>
    <t>LIGHT PROJECT PROPOSAL FORM</t>
  </si>
  <si>
    <t>Awarded de minimis grant in the current and the previous two financial years:</t>
  </si>
  <si>
    <t>Amount of de minimis grant awarded in Hungary (EUR):</t>
  </si>
  <si>
    <t>Amount of de minimis grant awarded in Croatia (EUR):</t>
  </si>
  <si>
    <t>Total eligible costs</t>
  </si>
  <si>
    <r>
      <t>·</t>
    </r>
    <r>
      <rPr>
        <sz val="7"/>
        <rFont val="Times New Roman"/>
        <family val="1"/>
      </rPr>
      <t xml:space="preserve">         </t>
    </r>
    <r>
      <rPr>
        <sz val="11"/>
        <rFont val="Arial Narrow"/>
        <family val="2"/>
      </rPr>
      <t xml:space="preserve">Does not fall under any of the exclusion criteria set under 3.5. of the Guidelines for Light Project Applicants. </t>
    </r>
  </si>
  <si>
    <t>National contribution*</t>
  </si>
  <si>
    <t>* Only for information purposes, if national contribution scheme will be applied in any of the countries.</t>
  </si>
  <si>
    <r>
      <t xml:space="preserve">Description of the way of realization
of the indicator 
broken down by Light Partners
</t>
    </r>
    <r>
      <rPr>
        <sz val="10"/>
        <rFont val="Arial"/>
        <family val="2"/>
      </rPr>
      <t>(max 500 chr)</t>
    </r>
  </si>
  <si>
    <t>LB - -</t>
  </si>
  <si>
    <t>B1 - -</t>
  </si>
  <si>
    <t>B2 - -</t>
  </si>
  <si>
    <t>B6 - -</t>
  </si>
  <si>
    <t>B7 - -</t>
  </si>
  <si>
    <t>County</t>
  </si>
  <si>
    <t>Mrs.</t>
  </si>
  <si>
    <r>
      <rPr>
        <b/>
        <i/>
        <sz val="10"/>
        <rFont val="Arial"/>
        <family val="2"/>
      </rPr>
      <t>3.3. Innovative character</t>
    </r>
    <r>
      <rPr>
        <i/>
        <sz val="10"/>
        <rFont val="Arial"/>
        <family val="2"/>
      </rPr>
      <t xml:space="preserve">
Description of the innovative content of the Light Project in terms of the range of value-added innovation, one of the following options should be indicated and described - max. 5000 characters:
1) value-added of innovation is relevant for the cooperating companies
2) innovation relevant at settlement or county level
3) innovation relevant for the whole programme area of PP Light Scheme
4) innovation bears international relevance influencing the whole relevant sector</t>
    </r>
  </si>
  <si>
    <r>
      <t xml:space="preserve">3.4. Methodological approach
</t>
    </r>
    <r>
      <rPr>
        <i/>
        <sz val="10"/>
        <rFont val="Arial"/>
        <family val="2"/>
      </rPr>
      <t>Detailed description of the method how the cooperation activities will be interlinked. What organisational measures will be needed for the successful implementation - max 2000 characters.</t>
    </r>
  </si>
  <si>
    <r>
      <t xml:space="preserve">3.6.1. Consistency of the Light Project with EU horizontal principles on equal opportunities and non-discrimination 
</t>
    </r>
    <r>
      <rPr>
        <i/>
        <sz val="10"/>
        <rFont val="Arial"/>
        <family val="2"/>
      </rPr>
      <t>Describe how the cooperation contributes to ensuring equal opportunities and non-discrimination. Identify how you can help and promote the integration of disadvantaged people and what measurable output/result will be realised - max. 2000 characters.</t>
    </r>
  </si>
  <si>
    <r>
      <rPr>
        <b/>
        <i/>
        <sz val="10"/>
        <rFont val="Arial"/>
        <family val="2"/>
      </rPr>
      <t>3.1. Product</t>
    </r>
    <r>
      <rPr>
        <i/>
        <sz val="10"/>
        <rFont val="Arial"/>
        <family val="2"/>
      </rPr>
      <t xml:space="preserve">
Description of the jointly developed product, service or technology by the cooperating Light Partners operating on different sides of the border - max. 5000 characters.</t>
    </r>
  </si>
  <si>
    <t>Detailed description, justification of the budget line (for all items listed below) - e.g. costs of guarantees:</t>
  </si>
  <si>
    <t>Reference number of the call for proposals: HUHR/1801</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</si>
</sst>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0\ &quot;HUF&quot;;\-#,##0\ &quot;HUF&quot;"/>
    <numFmt numFmtId="189" formatCode="#,##0\ &quot;HUF&quot;;[Red]\-#,##0\ &quot;HUF&quot;"/>
    <numFmt numFmtId="190" formatCode="#,##0.00\ &quot;HUF&quot;;\-#,##0.00\ &quot;HUF&quot;"/>
    <numFmt numFmtId="191" formatCode="#,##0.00\ &quot;HUF&quot;;[Red]\-#,##0.00\ &quot;HUF&quot;"/>
    <numFmt numFmtId="192" formatCode="_-* #,##0\ &quot;HUF&quot;_-;\-* #,##0\ &quot;HUF&quot;_-;_-* &quot;-&quot;\ &quot;HUF&quot;_-;_-@_-"/>
    <numFmt numFmtId="193" formatCode="_-* #,##0\ _H_U_F_-;\-* #,##0\ _H_U_F_-;_-* &quot;-&quot;\ _H_U_F_-;_-@_-"/>
    <numFmt numFmtId="194" formatCode="_-* #,##0.00\ &quot;HUF&quot;_-;\-* #,##0.00\ &quot;HUF&quot;_-;_-* &quot;-&quot;??\ &quot;HUF&quot;_-;_-@_-"/>
    <numFmt numFmtId="195" formatCode="_-* #,##0.00\ _H_U_F_-;\-* #,##0.00\ _H_U_F_-;_-* &quot;-&quot;??\ _H_U_F_-;_-@_-"/>
    <numFmt numFmtId="196" formatCode="&quot;Igen&quot;;&quot;Igen&quot;;&quot;Nem&quot;"/>
    <numFmt numFmtId="197" formatCode="&quot;Igaz&quot;;&quot;Igaz&quot;;&quot;Hamis&quot;"/>
    <numFmt numFmtId="198" formatCode="&quot;Be&quot;;&quot;Be&quot;;&quot;Ki&quot;"/>
    <numFmt numFmtId="199" formatCode="#,##0.0000000000"/>
    <numFmt numFmtId="200" formatCode="[$-40E]yyyy\.\ mmmm\ d\."/>
    <numFmt numFmtId="201" formatCode="0.0"/>
    <numFmt numFmtId="202" formatCode="#,##0;[Red]#,##0"/>
    <numFmt numFmtId="203" formatCode="0.0000000000"/>
    <numFmt numFmtId="204" formatCode="0.000000000000"/>
    <numFmt numFmtId="205" formatCode="0.0000000000%"/>
    <numFmt numFmtId="206" formatCode="0.0%"/>
    <numFmt numFmtId="207" formatCode="[$€-2]\ #\ ##,000_);[Red]\([$€-2]\ #\ ##,000\)"/>
    <numFmt numFmtId="208" formatCode="#,##0.00\ [$€-1]"/>
    <numFmt numFmtId="209" formatCode="dd/mm/yyyy;@"/>
    <numFmt numFmtId="210" formatCode="&quot;Yes&quot;;&quot;Yes&quot;;&quot;No&quot;"/>
    <numFmt numFmtId="211" formatCode="&quot;True&quot;;&quot;True&quot;;&quot;False&quot;"/>
    <numFmt numFmtId="212" formatCode="&quot;On&quot;;&quot;On&quot;;&quot;Off&quot;"/>
    <numFmt numFmtId="213" formatCode="[$€-2]\ #,##0.00_);[Red]\([$€-2]\ #,##0.00\)"/>
    <numFmt numFmtId="214" formatCode="&quot;H-&quot;0000"/>
    <numFmt numFmtId="215" formatCode="#,##0.0"/>
    <numFmt numFmtId="216" formatCode="[$¥€-2]\ #\ ##,000_);[Red]\([$€-2]\ #\ ##,000\)"/>
    <numFmt numFmtId="217" formatCode="[$-809]dd\ mmmm\ yyyy"/>
  </numFmts>
  <fonts count="86">
    <font>
      <sz val="10"/>
      <name val="Arial"/>
      <family val="0"/>
    </font>
    <font>
      <u val="single"/>
      <sz val="10"/>
      <color indexed="12"/>
      <name val="Arial"/>
      <family val="2"/>
    </font>
    <font>
      <u val="single"/>
      <sz val="10"/>
      <color indexed="36"/>
      <name val="Arial"/>
      <family val="2"/>
    </font>
    <font>
      <sz val="11"/>
      <name val="Arial Narrow"/>
      <family val="2"/>
    </font>
    <font>
      <sz val="8"/>
      <name val="Arial"/>
      <family val="2"/>
    </font>
    <font>
      <b/>
      <sz val="11"/>
      <name val="Arial"/>
      <family val="2"/>
    </font>
    <font>
      <b/>
      <sz val="10"/>
      <name val="Arial"/>
      <family val="2"/>
    </font>
    <font>
      <b/>
      <sz val="14"/>
      <name val="Arial"/>
      <family val="2"/>
    </font>
    <font>
      <b/>
      <sz val="18"/>
      <name val="Arial"/>
      <family val="2"/>
    </font>
    <font>
      <sz val="12"/>
      <name val="Arial"/>
      <family val="2"/>
    </font>
    <font>
      <sz val="11"/>
      <name val="Arial"/>
      <family val="2"/>
    </font>
    <font>
      <i/>
      <sz val="11"/>
      <name val="Arial"/>
      <family val="2"/>
    </font>
    <font>
      <sz val="10"/>
      <color indexed="18"/>
      <name val="Arial"/>
      <family val="2"/>
    </font>
    <font>
      <u val="single"/>
      <sz val="10"/>
      <name val="Arial"/>
      <family val="2"/>
    </font>
    <font>
      <b/>
      <u val="single"/>
      <sz val="10"/>
      <name val="Arial"/>
      <family val="2"/>
    </font>
    <font>
      <b/>
      <sz val="12"/>
      <name val="Arial"/>
      <family val="2"/>
    </font>
    <font>
      <sz val="10"/>
      <color indexed="10"/>
      <name val="Arial"/>
      <family val="2"/>
    </font>
    <font>
      <i/>
      <sz val="10"/>
      <name val="Arial"/>
      <family val="2"/>
    </font>
    <font>
      <b/>
      <i/>
      <sz val="10"/>
      <name val="Arial"/>
      <family val="2"/>
    </font>
    <font>
      <sz val="10"/>
      <color indexed="9"/>
      <name val="Arial"/>
      <family val="2"/>
    </font>
    <font>
      <b/>
      <sz val="12"/>
      <color indexed="9"/>
      <name val="Arial"/>
      <family val="2"/>
    </font>
    <font>
      <b/>
      <sz val="10"/>
      <color indexed="9"/>
      <name val="Arial"/>
      <family val="2"/>
    </font>
    <font>
      <b/>
      <sz val="10"/>
      <color indexed="10"/>
      <name val="Arial"/>
      <family val="2"/>
    </font>
    <font>
      <b/>
      <sz val="9"/>
      <name val="Arial"/>
      <family val="2"/>
    </font>
    <font>
      <sz val="9"/>
      <name val="Arial"/>
      <family val="2"/>
    </font>
    <font>
      <b/>
      <sz val="11"/>
      <color indexed="9"/>
      <name val="Arial"/>
      <family val="2"/>
    </font>
    <font>
      <sz val="11"/>
      <color indexed="9"/>
      <name val="Arial"/>
      <family val="2"/>
    </font>
    <font>
      <sz val="11.5"/>
      <color indexed="9"/>
      <name val="Arial"/>
      <family val="2"/>
    </font>
    <font>
      <b/>
      <sz val="11.5"/>
      <color indexed="9"/>
      <name val="Arial"/>
      <family val="2"/>
    </font>
    <font>
      <sz val="10"/>
      <color indexed="22"/>
      <name val="Arial"/>
      <family val="2"/>
    </font>
    <font>
      <b/>
      <sz val="10"/>
      <color indexed="44"/>
      <name val="Arial"/>
      <family val="2"/>
    </font>
    <font>
      <sz val="10"/>
      <color indexed="44"/>
      <name val="Arial"/>
      <family val="2"/>
    </font>
    <font>
      <i/>
      <sz val="11"/>
      <name val="Arial Narrow"/>
      <family val="2"/>
    </font>
    <font>
      <b/>
      <sz val="10"/>
      <color indexed="22"/>
      <name val="Arial"/>
      <family val="2"/>
    </font>
    <font>
      <sz val="11"/>
      <name val="Symbol"/>
      <family val="1"/>
    </font>
    <font>
      <sz val="7"/>
      <name val="Times New Roman"/>
      <family val="1"/>
    </font>
    <font>
      <sz val="11"/>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Arial Narrow"/>
      <family val="2"/>
    </font>
    <font>
      <b/>
      <i/>
      <sz val="10"/>
      <color indexed="10"/>
      <name val="Arial"/>
      <family val="2"/>
    </font>
    <font>
      <sz val="10"/>
      <color indexed="8"/>
      <name val="Arial"/>
      <family val="2"/>
    </font>
    <font>
      <sz val="9"/>
      <color indexed="63"/>
      <name val="Arial Unicode MS"/>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Arial Narrow"/>
      <family val="2"/>
    </font>
    <font>
      <sz val="10"/>
      <color rgb="FFFF0000"/>
      <name val="Arial"/>
      <family val="2"/>
    </font>
    <font>
      <b/>
      <i/>
      <sz val="10"/>
      <color rgb="FFFF0000"/>
      <name val="Arial"/>
      <family val="2"/>
    </font>
    <font>
      <b/>
      <sz val="10"/>
      <color theme="0"/>
      <name val="Arial"/>
      <family val="2"/>
    </font>
    <font>
      <sz val="10"/>
      <color theme="1"/>
      <name val="Arial"/>
      <family val="2"/>
    </font>
    <font>
      <sz val="9"/>
      <color rgb="FF555555"/>
      <name val="Arial Unicode MS"/>
      <family val="2"/>
    </font>
    <font>
      <b/>
      <sz val="10"/>
      <color theme="1"/>
      <name val="Arial"/>
      <family val="2"/>
    </font>
    <font>
      <b/>
      <sz val="10"/>
      <color rgb="FFFF0000"/>
      <name val="Arial"/>
      <family val="2"/>
    </font>
    <font>
      <b/>
      <sz val="12"/>
      <color rgb="FFFFFFFF"/>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18"/>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FF"/>
        <bgColor indexed="64"/>
      </patternFill>
    </fill>
    <fill>
      <patternFill patternType="solid">
        <fgColor rgb="FF99CC00"/>
        <bgColor indexed="64"/>
      </patternFill>
    </fill>
    <fill>
      <patternFill patternType="solid">
        <fgColor rgb="FFFFFF00"/>
        <bgColor indexed="64"/>
      </patternFill>
    </fill>
    <fill>
      <patternFill patternType="solid">
        <fgColor indexed="24"/>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rgb="FF99CCFF"/>
        <bgColor indexed="64"/>
      </patternFill>
    </fill>
    <fill>
      <patternFill patternType="solid">
        <fgColor rgb="FFFFC000"/>
        <bgColor indexed="64"/>
      </patternFill>
    </fill>
    <fill>
      <patternFill patternType="solid">
        <fgColor rgb="FFFFCC00"/>
        <bgColor indexed="64"/>
      </patternFill>
    </fill>
    <fill>
      <patternFill patternType="solid">
        <fgColor rgb="FFC0C0C0"/>
        <bgColor indexed="64"/>
      </patternFill>
    </fill>
    <fill>
      <patternFill patternType="solid">
        <fgColor indexed="10"/>
        <bgColor indexed="64"/>
      </patternFill>
    </fill>
    <fill>
      <patternFill patternType="solid">
        <fgColor rgb="FF99CCFF"/>
        <bgColor indexed="64"/>
      </patternFill>
    </fill>
    <fill>
      <patternFill patternType="solid">
        <fgColor theme="0" tint="-0.24997000396251678"/>
        <bgColor indexed="64"/>
      </patternFill>
    </fill>
    <fill>
      <patternFill patternType="solid">
        <fgColor rgb="FF00008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55"/>
      </left>
      <right style="dotted">
        <color indexed="55"/>
      </right>
      <top style="dotted">
        <color indexed="55"/>
      </top>
      <bottom style="dotted">
        <color indexed="55"/>
      </bottom>
    </border>
    <border>
      <left>
        <color indexed="63"/>
      </left>
      <right>
        <color indexed="63"/>
      </right>
      <top>
        <color indexed="63"/>
      </top>
      <bottom style="dotted">
        <color indexed="55"/>
      </bottom>
    </border>
    <border>
      <left>
        <color indexed="63"/>
      </left>
      <right>
        <color indexed="63"/>
      </right>
      <top style="dotted">
        <color indexed="55"/>
      </top>
      <bottom style="dotted">
        <color indexed="55"/>
      </bottom>
    </border>
    <border>
      <left>
        <color indexed="63"/>
      </left>
      <right style="dotted">
        <color indexed="55"/>
      </right>
      <top>
        <color indexed="63"/>
      </top>
      <bottom style="dotted">
        <color indexed="55"/>
      </bottom>
    </border>
    <border>
      <left style="dotted">
        <color indexed="55"/>
      </left>
      <right>
        <color indexed="63"/>
      </right>
      <top>
        <color indexed="63"/>
      </top>
      <bottom>
        <color indexed="63"/>
      </bottom>
    </border>
    <border>
      <left style="dotted">
        <color indexed="55"/>
      </left>
      <right style="dotted">
        <color indexed="55"/>
      </right>
      <top>
        <color indexed="63"/>
      </top>
      <bottom>
        <color indexed="63"/>
      </bottom>
    </border>
    <border>
      <left>
        <color indexed="63"/>
      </left>
      <right style="dotted">
        <color indexed="55"/>
      </right>
      <top style="dotted">
        <color indexed="55"/>
      </top>
      <bottom>
        <color indexed="63"/>
      </bottom>
    </border>
    <border>
      <left style="dotted">
        <color indexed="55"/>
      </left>
      <right style="dotted">
        <color indexed="55"/>
      </right>
      <top>
        <color indexed="63"/>
      </top>
      <bottom style="dotted">
        <color indexed="55"/>
      </bottom>
    </border>
    <border>
      <left>
        <color indexed="63"/>
      </left>
      <right>
        <color indexed="63"/>
      </right>
      <top style="dotted">
        <color indexed="55"/>
      </top>
      <bottom>
        <color indexed="63"/>
      </bottom>
    </border>
    <border>
      <left>
        <color indexed="63"/>
      </left>
      <right style="dotted">
        <color indexed="55"/>
      </right>
      <top>
        <color indexed="63"/>
      </top>
      <bottom>
        <color indexed="63"/>
      </bottom>
    </border>
    <border>
      <left style="dotted">
        <color indexed="55"/>
      </left>
      <right>
        <color indexed="63"/>
      </right>
      <top style="dotted">
        <color indexed="55"/>
      </top>
      <bottom>
        <color indexed="63"/>
      </bottom>
    </border>
    <border>
      <left style="dotted">
        <color indexed="55"/>
      </left>
      <right style="dotted">
        <color indexed="55"/>
      </right>
      <top style="dotted">
        <color indexed="55"/>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dotted">
        <color theme="0" tint="-0.3499799966812134"/>
      </left>
      <right>
        <color indexed="63"/>
      </right>
      <top style="dotted">
        <color theme="0" tint="-0.3499799966812134"/>
      </top>
      <bottom style="dotted">
        <color theme="0" tint="-0.3499799966812134"/>
      </bottom>
    </border>
    <border>
      <left>
        <color indexed="63"/>
      </left>
      <right style="dotted">
        <color theme="0" tint="-0.3499799966812134"/>
      </right>
      <top style="dotted">
        <color theme="0" tint="-0.3499799966812134"/>
      </top>
      <bottom style="dotted">
        <color theme="0" tint="-0.3499799966812134"/>
      </bottom>
    </border>
    <border>
      <left style="dotted">
        <color theme="0" tint="-0.3499799966812134"/>
      </left>
      <right style="dotted">
        <color theme="0" tint="-0.3499799966812134"/>
      </right>
      <top style="dotted">
        <color theme="0" tint="-0.3499799966812134"/>
      </top>
      <bottom style="dotted">
        <color theme="0" tint="-0.3499799966812134"/>
      </bottom>
    </border>
    <border>
      <left style="medium"/>
      <right>
        <color indexed="63"/>
      </right>
      <top>
        <color indexed="63"/>
      </top>
      <bottom>
        <color indexed="63"/>
      </bottom>
    </border>
    <border>
      <left style="dotted">
        <color rgb="FF969696"/>
      </left>
      <right style="dotted">
        <color rgb="FF969696"/>
      </right>
      <top>
        <color rgb="FF000000"/>
      </top>
      <bottom style="dotted">
        <color rgb="FF969696"/>
      </bottom>
    </border>
    <border>
      <left>
        <color rgb="FF000000"/>
      </left>
      <right>
        <color rgb="FF000000"/>
      </right>
      <top>
        <color rgb="FF000000"/>
      </top>
      <bottom style="dotted">
        <color rgb="FF969696"/>
      </bottom>
    </border>
    <border>
      <left style="dotted">
        <color rgb="FF969696"/>
      </left>
      <right style="dotted">
        <color rgb="FF969696"/>
      </right>
      <top style="dotted">
        <color rgb="FF969696"/>
      </top>
      <bottom style="dotted">
        <color rgb="FF969696"/>
      </bottom>
    </border>
    <border>
      <left style="medium"/>
      <right style="medium"/>
      <top style="medium"/>
      <bottom style="medium"/>
    </border>
    <border>
      <left>
        <color indexed="63"/>
      </left>
      <right style="medium"/>
      <top style="medium"/>
      <bottom style="mediu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
      <left style="dotted">
        <color rgb="FF969696"/>
      </left>
      <right style="dotted">
        <color rgb="FF969696"/>
      </right>
      <top style="dotted">
        <color rgb="FF969696"/>
      </top>
      <bottom>
        <color rgb="FF000000"/>
      </bottom>
    </border>
    <border>
      <left style="dotted">
        <color indexed="22"/>
      </left>
      <right>
        <color indexed="63"/>
      </right>
      <top>
        <color indexed="63"/>
      </top>
      <bottom>
        <color indexed="63"/>
      </bottom>
    </border>
    <border>
      <left style="dotted">
        <color indexed="55"/>
      </left>
      <right>
        <color indexed="63"/>
      </right>
      <top>
        <color indexed="63"/>
      </top>
      <bottom style="dotted">
        <color indexed="55"/>
      </bottom>
    </border>
    <border>
      <left>
        <color indexed="63"/>
      </left>
      <right style="dotted">
        <color indexed="55"/>
      </right>
      <top style="dotted">
        <color indexed="55"/>
      </top>
      <bottom style="dotted">
        <color indexed="55"/>
      </bottom>
    </border>
    <border>
      <left style="dotted">
        <color indexed="55"/>
      </left>
      <right>
        <color indexed="63"/>
      </right>
      <top style="dotted">
        <color indexed="55"/>
      </top>
      <bottom style="dotted">
        <color indexed="55"/>
      </bottom>
    </border>
    <border>
      <left>
        <color indexed="63"/>
      </left>
      <right>
        <color indexed="63"/>
      </right>
      <top style="dotted">
        <color theme="0" tint="-0.3499799966812134"/>
      </top>
      <bottom style="dotted">
        <color theme="0" tint="-0.3499799966812134"/>
      </bottom>
    </border>
    <border>
      <left style="dotted">
        <color indexed="22"/>
      </left>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dotted">
        <color indexed="22"/>
      </right>
      <top style="dotted">
        <color indexed="22"/>
      </top>
      <bottom style="dotted">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color rgb="FF969696"/>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0" borderId="0">
      <alignment/>
      <protection/>
    </xf>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32">
    <xf numFmtId="0" fontId="0" fillId="0" borderId="0" xfId="0" applyAlignment="1">
      <alignment/>
    </xf>
    <xf numFmtId="0" fontId="0" fillId="32" borderId="0" xfId="0" applyFont="1" applyFill="1" applyBorder="1" applyAlignment="1" applyProtection="1">
      <alignment/>
      <protection hidden="1"/>
    </xf>
    <xf numFmtId="0" fontId="0" fillId="32" borderId="0" xfId="0" applyFont="1" applyFill="1" applyAlignment="1" applyProtection="1">
      <alignment/>
      <protection hidden="1"/>
    </xf>
    <xf numFmtId="0" fontId="0" fillId="32" borderId="0" xfId="0" applyFont="1" applyFill="1" applyBorder="1" applyAlignment="1" applyProtection="1">
      <alignment horizontal="left" vertical="center"/>
      <protection hidden="1"/>
    </xf>
    <xf numFmtId="0" fontId="0" fillId="32" borderId="0" xfId="0" applyFont="1" applyFill="1" applyAlignment="1" applyProtection="1">
      <alignment horizontal="left"/>
      <protection hidden="1"/>
    </xf>
    <xf numFmtId="0" fontId="7" fillId="32" borderId="0" xfId="0" applyFont="1" applyFill="1" applyAlignment="1" applyProtection="1">
      <alignment horizontal="left"/>
      <protection hidden="1"/>
    </xf>
    <xf numFmtId="0" fontId="0" fillId="32" borderId="0" xfId="0" applyFont="1" applyFill="1" applyAlignment="1" applyProtection="1">
      <alignment horizontal="center"/>
      <protection hidden="1"/>
    </xf>
    <xf numFmtId="0" fontId="9" fillId="32" borderId="0" xfId="0" applyFont="1" applyFill="1" applyAlignment="1" applyProtection="1">
      <alignment horizontal="left"/>
      <protection hidden="1"/>
    </xf>
    <xf numFmtId="0" fontId="5" fillId="32" borderId="0" xfId="0" applyFont="1" applyFill="1" applyAlignment="1" applyProtection="1">
      <alignment horizontal="left"/>
      <protection hidden="1"/>
    </xf>
    <xf numFmtId="0" fontId="0" fillId="32" borderId="0" xfId="0" applyFont="1" applyFill="1" applyBorder="1" applyAlignment="1" applyProtection="1">
      <alignment/>
      <protection hidden="1"/>
    </xf>
    <xf numFmtId="0" fontId="0" fillId="32" borderId="0" xfId="0" applyFont="1" applyFill="1" applyAlignment="1" applyProtection="1">
      <alignment horizontal="right"/>
      <protection hidden="1"/>
    </xf>
    <xf numFmtId="0" fontId="0" fillId="32" borderId="0" xfId="0" applyFont="1" applyFill="1" applyBorder="1" applyAlignment="1" applyProtection="1">
      <alignment vertical="center" wrapText="1"/>
      <protection hidden="1"/>
    </xf>
    <xf numFmtId="0" fontId="5" fillId="32" borderId="0" xfId="0" applyFont="1" applyFill="1" applyAlignment="1" applyProtection="1">
      <alignment/>
      <protection hidden="1"/>
    </xf>
    <xf numFmtId="0" fontId="9" fillId="32" borderId="0" xfId="0" applyFont="1" applyFill="1" applyAlignment="1" applyProtection="1">
      <alignment/>
      <protection hidden="1"/>
    </xf>
    <xf numFmtId="0" fontId="6" fillId="32" borderId="0" xfId="0" applyFont="1" applyFill="1" applyBorder="1" applyAlignment="1" applyProtection="1">
      <alignment vertical="center" wrapText="1"/>
      <protection hidden="1"/>
    </xf>
    <xf numFmtId="0" fontId="0" fillId="32" borderId="0" xfId="0" applyFont="1" applyFill="1" applyBorder="1" applyAlignment="1" applyProtection="1">
      <alignment wrapText="1"/>
      <protection hidden="1"/>
    </xf>
    <xf numFmtId="0" fontId="0" fillId="32" borderId="0" xfId="0" applyFont="1" applyFill="1" applyBorder="1" applyAlignment="1" applyProtection="1">
      <alignment horizontal="center" vertical="center" wrapText="1"/>
      <protection hidden="1"/>
    </xf>
    <xf numFmtId="0" fontId="0" fillId="32" borderId="0" xfId="0" applyFill="1" applyAlignment="1" applyProtection="1">
      <alignment vertical="center" wrapText="1"/>
      <protection hidden="1"/>
    </xf>
    <xf numFmtId="0" fontId="5" fillId="32" borderId="0" xfId="0" applyFont="1" applyFill="1" applyAlignment="1" applyProtection="1">
      <alignment horizontal="left" indent="2"/>
      <protection hidden="1"/>
    </xf>
    <xf numFmtId="0" fontId="0" fillId="32" borderId="0" xfId="0" applyFont="1" applyFill="1" applyAlignment="1" applyProtection="1">
      <alignment horizontal="justify"/>
      <protection hidden="1"/>
    </xf>
    <xf numFmtId="0" fontId="12" fillId="32" borderId="0" xfId="0" applyFont="1" applyFill="1" applyBorder="1" applyAlignment="1" applyProtection="1">
      <alignment vertical="center"/>
      <protection hidden="1"/>
    </xf>
    <xf numFmtId="0" fontId="0" fillId="32" borderId="0" xfId="0" applyFill="1" applyBorder="1" applyAlignment="1" applyProtection="1">
      <alignment vertical="center"/>
      <protection hidden="1"/>
    </xf>
    <xf numFmtId="0" fontId="0" fillId="32" borderId="10" xfId="0" applyFont="1" applyFill="1" applyBorder="1" applyAlignment="1" applyProtection="1">
      <alignment vertical="center" wrapText="1"/>
      <protection locked="0"/>
    </xf>
    <xf numFmtId="0" fontId="0" fillId="32" borderId="10" xfId="0" applyFont="1" applyFill="1" applyBorder="1" applyAlignment="1" applyProtection="1">
      <alignment vertical="center"/>
      <protection locked="0"/>
    </xf>
    <xf numFmtId="0" fontId="0" fillId="32" borderId="0" xfId="0" applyFont="1" applyFill="1" applyBorder="1" applyAlignment="1" applyProtection="1">
      <alignment vertical="center"/>
      <protection hidden="1"/>
    </xf>
    <xf numFmtId="0" fontId="0" fillId="32" borderId="0" xfId="0" applyFill="1" applyBorder="1" applyAlignment="1" applyProtection="1">
      <alignment vertical="center" wrapText="1"/>
      <protection hidden="1"/>
    </xf>
    <xf numFmtId="0" fontId="0" fillId="32" borderId="0" xfId="0" applyFont="1" applyFill="1" applyBorder="1" applyAlignment="1" applyProtection="1">
      <alignment vertical="center" wrapText="1"/>
      <protection locked="0"/>
    </xf>
    <xf numFmtId="0" fontId="0" fillId="32" borderId="0" xfId="0" applyFont="1" applyFill="1" applyBorder="1" applyAlignment="1" applyProtection="1">
      <alignment vertical="center"/>
      <protection locked="0"/>
    </xf>
    <xf numFmtId="0" fontId="0" fillId="32" borderId="0" xfId="0" applyFill="1" applyBorder="1" applyAlignment="1">
      <alignment vertical="center" wrapText="1"/>
    </xf>
    <xf numFmtId="0" fontId="6" fillId="32" borderId="0" xfId="0" applyFont="1" applyFill="1" applyAlignment="1" applyProtection="1">
      <alignment horizontal="center"/>
      <protection hidden="1"/>
    </xf>
    <xf numFmtId="0" fontId="6" fillId="32" borderId="0" xfId="0" applyFont="1" applyFill="1" applyBorder="1" applyAlignment="1" applyProtection="1">
      <alignment wrapText="1"/>
      <protection hidden="1"/>
    </xf>
    <xf numFmtId="0" fontId="0" fillId="32" borderId="0" xfId="0" applyFont="1" applyFill="1" applyBorder="1" applyAlignment="1" applyProtection="1">
      <alignment wrapText="1"/>
      <protection hidden="1"/>
    </xf>
    <xf numFmtId="0" fontId="0" fillId="32" borderId="11" xfId="0" applyFont="1" applyFill="1" applyBorder="1" applyAlignment="1" applyProtection="1">
      <alignment horizontal="center"/>
      <protection hidden="1"/>
    </xf>
    <xf numFmtId="0" fontId="0" fillId="32" borderId="12" xfId="0" applyFont="1" applyFill="1" applyBorder="1" applyAlignment="1" applyProtection="1">
      <alignment horizontal="center"/>
      <protection hidden="1"/>
    </xf>
    <xf numFmtId="0" fontId="0" fillId="32" borderId="0" xfId="0" applyFont="1" applyFill="1" applyBorder="1" applyAlignment="1" applyProtection="1">
      <alignment horizontal="center"/>
      <protection hidden="1"/>
    </xf>
    <xf numFmtId="0" fontId="0" fillId="32" borderId="13" xfId="0" applyFont="1" applyFill="1" applyBorder="1" applyAlignment="1" applyProtection="1">
      <alignment horizontal="center"/>
      <protection hidden="1"/>
    </xf>
    <xf numFmtId="0" fontId="10" fillId="32" borderId="0" xfId="0" applyFont="1" applyFill="1" applyAlignment="1" applyProtection="1">
      <alignment/>
      <protection hidden="1"/>
    </xf>
    <xf numFmtId="0" fontId="11" fillId="32" borderId="0" xfId="0" applyFont="1" applyFill="1" applyBorder="1" applyAlignment="1" applyProtection="1">
      <alignment/>
      <protection hidden="1"/>
    </xf>
    <xf numFmtId="0" fontId="5" fillId="32" borderId="0" xfId="0" applyFont="1" applyFill="1" applyAlignment="1" applyProtection="1">
      <alignment/>
      <protection hidden="1"/>
    </xf>
    <xf numFmtId="0" fontId="0" fillId="32" borderId="14" xfId="0" applyFont="1" applyFill="1" applyBorder="1" applyAlignment="1" applyProtection="1">
      <alignment/>
      <protection hidden="1"/>
    </xf>
    <xf numFmtId="0" fontId="5" fillId="32" borderId="0" xfId="0" applyFont="1" applyFill="1" applyBorder="1" applyAlignment="1" applyProtection="1">
      <alignment horizontal="center" vertical="center" wrapText="1"/>
      <protection hidden="1"/>
    </xf>
    <xf numFmtId="0" fontId="6" fillId="32" borderId="0" xfId="0" applyFont="1" applyFill="1" applyBorder="1" applyAlignment="1" applyProtection="1">
      <alignment horizontal="center" vertical="center" wrapText="1"/>
      <protection hidden="1"/>
    </xf>
    <xf numFmtId="0" fontId="0" fillId="32" borderId="0" xfId="0" applyFill="1" applyBorder="1" applyAlignment="1" applyProtection="1">
      <alignment horizontal="center" vertical="center" wrapText="1"/>
      <protection hidden="1"/>
    </xf>
    <xf numFmtId="0" fontId="0" fillId="32" borderId="0" xfId="0" applyFill="1" applyBorder="1" applyAlignment="1" applyProtection="1">
      <alignment/>
      <protection hidden="1"/>
    </xf>
    <xf numFmtId="0" fontId="10" fillId="32" borderId="0" xfId="0" applyFont="1" applyFill="1" applyBorder="1" applyAlignment="1" applyProtection="1">
      <alignment horizontal="center" vertical="center" wrapText="1"/>
      <protection hidden="1"/>
    </xf>
    <xf numFmtId="4" fontId="0" fillId="32" borderId="15" xfId="0" applyNumberFormat="1" applyFont="1" applyFill="1" applyBorder="1" applyAlignment="1" applyProtection="1">
      <alignment horizontal="center" wrapText="1"/>
      <protection hidden="1"/>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protection locked="0"/>
    </xf>
    <xf numFmtId="0" fontId="6" fillId="34" borderId="16" xfId="0" applyFont="1" applyFill="1" applyBorder="1" applyAlignment="1" applyProtection="1">
      <alignment horizontal="center"/>
      <protection hidden="1"/>
    </xf>
    <xf numFmtId="0" fontId="6" fillId="34" borderId="10" xfId="0" applyFont="1" applyFill="1" applyBorder="1" applyAlignment="1" applyProtection="1">
      <alignment wrapText="1"/>
      <protection hidden="1"/>
    </xf>
    <xf numFmtId="0" fontId="6" fillId="34" borderId="0" xfId="0" applyFont="1" applyFill="1" applyBorder="1" applyAlignment="1" applyProtection="1">
      <alignment horizontal="center"/>
      <protection hidden="1"/>
    </xf>
    <xf numFmtId="0" fontId="19" fillId="32" borderId="0" xfId="0" applyFont="1" applyFill="1" applyBorder="1" applyAlignment="1" applyProtection="1">
      <alignment wrapText="1"/>
      <protection hidden="1"/>
    </xf>
    <xf numFmtId="0" fontId="6" fillId="34" borderId="10" xfId="0" applyFont="1" applyFill="1" applyBorder="1" applyAlignment="1" applyProtection="1">
      <alignment vertical="center" wrapText="1"/>
      <protection hidden="1"/>
    </xf>
    <xf numFmtId="0" fontId="0" fillId="33" borderId="10" xfId="0" applyFont="1" applyFill="1" applyBorder="1" applyAlignment="1" applyProtection="1">
      <alignment vertical="center" wrapText="1"/>
      <protection locked="0"/>
    </xf>
    <xf numFmtId="0" fontId="20" fillId="35" borderId="0" xfId="0" applyFont="1" applyFill="1" applyAlignment="1" applyProtection="1">
      <alignment horizontal="left" indent="2"/>
      <protection hidden="1"/>
    </xf>
    <xf numFmtId="0" fontId="19" fillId="32" borderId="0" xfId="0" applyFont="1" applyFill="1" applyAlignment="1" applyProtection="1">
      <alignment/>
      <protection hidden="1"/>
    </xf>
    <xf numFmtId="0" fontId="6" fillId="32" borderId="17" xfId="0" applyFont="1" applyFill="1" applyBorder="1" applyAlignment="1" applyProtection="1">
      <alignment horizontal="center" vertical="center" wrapText="1"/>
      <protection hidden="1"/>
    </xf>
    <xf numFmtId="0" fontId="0" fillId="32" borderId="0" xfId="0" applyFont="1" applyFill="1" applyBorder="1" applyAlignment="1" applyProtection="1">
      <alignment vertical="center" wrapText="1"/>
      <protection hidden="1"/>
    </xf>
    <xf numFmtId="0" fontId="0" fillId="32" borderId="0" xfId="0" applyFont="1" applyFill="1" applyAlignment="1" applyProtection="1">
      <alignment/>
      <protection hidden="1"/>
    </xf>
    <xf numFmtId="0" fontId="0" fillId="32" borderId="0" xfId="0" applyFont="1" applyFill="1" applyBorder="1" applyAlignment="1" applyProtection="1">
      <alignment/>
      <protection hidden="1"/>
    </xf>
    <xf numFmtId="4" fontId="0" fillId="32" borderId="0" xfId="0" applyNumberFormat="1" applyFont="1" applyFill="1" applyBorder="1" applyAlignment="1" applyProtection="1">
      <alignment wrapText="1"/>
      <protection hidden="1"/>
    </xf>
    <xf numFmtId="0" fontId="0" fillId="32" borderId="0" xfId="0" applyFill="1" applyBorder="1" applyAlignment="1" applyProtection="1">
      <alignment wrapText="1"/>
      <protection hidden="1"/>
    </xf>
    <xf numFmtId="0" fontId="0" fillId="32" borderId="0" xfId="0" applyFont="1" applyFill="1" applyAlignment="1" applyProtection="1">
      <alignment wrapText="1"/>
      <protection hidden="1"/>
    </xf>
    <xf numFmtId="0" fontId="6" fillId="36" borderId="17" xfId="0" applyFont="1" applyFill="1" applyBorder="1" applyAlignment="1" applyProtection="1">
      <alignment horizontal="center" vertical="center" wrapText="1"/>
      <protection hidden="1"/>
    </xf>
    <xf numFmtId="0" fontId="19" fillId="32" borderId="0" xfId="0" applyFont="1" applyFill="1" applyBorder="1" applyAlignment="1" applyProtection="1">
      <alignment/>
      <protection hidden="1"/>
    </xf>
    <xf numFmtId="0" fontId="19" fillId="32" borderId="0" xfId="0" applyFont="1" applyFill="1" applyBorder="1" applyAlignment="1" applyProtection="1">
      <alignment horizontal="left" vertical="center" wrapText="1"/>
      <protection hidden="1"/>
    </xf>
    <xf numFmtId="0" fontId="19" fillId="32" borderId="0" xfId="0" applyFont="1" applyFill="1" applyAlignment="1" applyProtection="1">
      <alignment wrapText="1"/>
      <protection hidden="1"/>
    </xf>
    <xf numFmtId="4" fontId="6" fillId="34" borderId="10" xfId="0" applyNumberFormat="1" applyFont="1" applyFill="1" applyBorder="1" applyAlignment="1" applyProtection="1">
      <alignment wrapText="1"/>
      <protection hidden="1"/>
    </xf>
    <xf numFmtId="10" fontId="6" fillId="34" borderId="10" xfId="0" applyNumberFormat="1" applyFont="1" applyFill="1" applyBorder="1" applyAlignment="1" applyProtection="1">
      <alignment wrapText="1"/>
      <protection hidden="1"/>
    </xf>
    <xf numFmtId="0" fontId="0" fillId="32" borderId="10" xfId="0" applyFont="1" applyFill="1" applyBorder="1" applyAlignment="1" applyProtection="1">
      <alignment horizontal="left" vertical="center" wrapText="1"/>
      <protection hidden="1"/>
    </xf>
    <xf numFmtId="0" fontId="0" fillId="32" borderId="13" xfId="0" applyFont="1" applyFill="1" applyBorder="1" applyAlignment="1" applyProtection="1">
      <alignment/>
      <protection hidden="1"/>
    </xf>
    <xf numFmtId="10" fontId="0" fillId="32" borderId="0" xfId="0" applyNumberFormat="1" applyFont="1" applyFill="1" applyAlignment="1" applyProtection="1">
      <alignment wrapText="1"/>
      <protection hidden="1"/>
    </xf>
    <xf numFmtId="9" fontId="0" fillId="32" borderId="0" xfId="0" applyNumberFormat="1" applyFont="1" applyFill="1" applyAlignment="1" applyProtection="1">
      <alignment/>
      <protection hidden="1"/>
    </xf>
    <xf numFmtId="16" fontId="0" fillId="32" borderId="10" xfId="0" applyNumberFormat="1" applyFont="1" applyFill="1" applyBorder="1" applyAlignment="1" applyProtection="1">
      <alignment horizontal="left" vertical="center" wrapText="1"/>
      <protection hidden="1"/>
    </xf>
    <xf numFmtId="0" fontId="0" fillId="34" borderId="10" xfId="0" applyFont="1" applyFill="1" applyBorder="1" applyAlignment="1" applyProtection="1">
      <alignment horizontal="left" vertical="center" wrapText="1"/>
      <protection hidden="1"/>
    </xf>
    <xf numFmtId="4" fontId="0" fillId="34" borderId="10" xfId="0" applyNumberFormat="1" applyFont="1" applyFill="1" applyBorder="1" applyAlignment="1" applyProtection="1">
      <alignment wrapText="1"/>
      <protection hidden="1"/>
    </xf>
    <xf numFmtId="4" fontId="0" fillId="32" borderId="10" xfId="0" applyNumberFormat="1" applyFont="1" applyFill="1" applyBorder="1" applyAlignment="1" applyProtection="1">
      <alignment wrapText="1"/>
      <protection locked="0"/>
    </xf>
    <xf numFmtId="0" fontId="15" fillId="32" borderId="0" xfId="0" applyFont="1" applyFill="1" applyBorder="1" applyAlignment="1" applyProtection="1">
      <alignment horizontal="left" vertical="center"/>
      <protection hidden="1"/>
    </xf>
    <xf numFmtId="0" fontId="6" fillId="32" borderId="0" xfId="0" applyFont="1" applyFill="1" applyBorder="1" applyAlignment="1" applyProtection="1">
      <alignment horizontal="center" wrapText="1"/>
      <protection hidden="1"/>
    </xf>
    <xf numFmtId="0" fontId="6" fillId="32" borderId="13" xfId="0" applyFont="1" applyFill="1" applyBorder="1" applyAlignment="1" applyProtection="1">
      <alignment horizontal="center" vertical="center"/>
      <protection hidden="1"/>
    </xf>
    <xf numFmtId="0" fontId="6" fillId="32" borderId="11" xfId="0" applyFont="1" applyFill="1" applyBorder="1" applyAlignment="1" applyProtection="1">
      <alignment horizontal="center" vertical="center" wrapText="1"/>
      <protection hidden="1"/>
    </xf>
    <xf numFmtId="0" fontId="0" fillId="32" borderId="0" xfId="0" applyFont="1" applyFill="1" applyBorder="1" applyAlignment="1" applyProtection="1">
      <alignment horizontal="left" vertical="center" wrapText="1"/>
      <protection hidden="1"/>
    </xf>
    <xf numFmtId="16" fontId="0" fillId="32" borderId="0" xfId="0" applyNumberFormat="1" applyFont="1" applyFill="1" applyBorder="1" applyAlignment="1" applyProtection="1">
      <alignment horizontal="left" vertical="center" wrapText="1"/>
      <protection hidden="1"/>
    </xf>
    <xf numFmtId="16" fontId="0" fillId="32" borderId="11" xfId="0" applyNumberFormat="1" applyFont="1" applyFill="1" applyBorder="1" applyAlignment="1" applyProtection="1">
      <alignment horizontal="left" vertical="center" wrapText="1"/>
      <protection hidden="1"/>
    </xf>
    <xf numFmtId="0" fontId="0" fillId="0" borderId="0" xfId="0" applyFont="1" applyBorder="1" applyAlignment="1" applyProtection="1">
      <alignment wrapText="1"/>
      <protection hidden="1"/>
    </xf>
    <xf numFmtId="0" fontId="0" fillId="0" borderId="0" xfId="0" applyFont="1" applyFill="1" applyBorder="1" applyAlignment="1" applyProtection="1">
      <alignment wrapText="1"/>
      <protection hidden="1"/>
    </xf>
    <xf numFmtId="0" fontId="0" fillId="32" borderId="15" xfId="0" applyFill="1" applyBorder="1" applyAlignment="1" applyProtection="1">
      <alignment wrapText="1"/>
      <protection hidden="1"/>
    </xf>
    <xf numFmtId="0" fontId="0" fillId="32" borderId="14" xfId="0" applyFill="1" applyBorder="1" applyAlignment="1" applyProtection="1">
      <alignment wrapText="1"/>
      <protection hidden="1"/>
    </xf>
    <xf numFmtId="0" fontId="6" fillId="32" borderId="12" xfId="0" applyFont="1" applyFill="1" applyBorder="1" applyAlignment="1" applyProtection="1">
      <alignment horizontal="center" vertical="center" wrapText="1"/>
      <protection hidden="1"/>
    </xf>
    <xf numFmtId="0" fontId="6" fillId="32" borderId="18" xfId="0" applyFont="1" applyFill="1" applyBorder="1" applyAlignment="1" applyProtection="1">
      <alignment horizontal="center" vertical="center" wrapText="1"/>
      <protection hidden="1"/>
    </xf>
    <xf numFmtId="0" fontId="0" fillId="32" borderId="18" xfId="0" applyFill="1" applyBorder="1" applyAlignment="1" applyProtection="1">
      <alignment/>
      <protection hidden="1"/>
    </xf>
    <xf numFmtId="0" fontId="6" fillId="32" borderId="0" xfId="0" applyFont="1" applyFill="1" applyBorder="1" applyAlignment="1" applyProtection="1">
      <alignment horizontal="center" vertical="center" wrapText="1"/>
      <protection hidden="1"/>
    </xf>
    <xf numFmtId="0" fontId="0" fillId="32" borderId="0" xfId="0" applyFont="1" applyFill="1" applyBorder="1" applyAlignment="1" applyProtection="1">
      <alignment horizontal="center" vertical="center" wrapText="1"/>
      <protection hidden="1"/>
    </xf>
    <xf numFmtId="0" fontId="0" fillId="32" borderId="19" xfId="0" applyFill="1" applyBorder="1" applyAlignment="1" applyProtection="1">
      <alignment wrapText="1"/>
      <protection hidden="1"/>
    </xf>
    <xf numFmtId="0" fontId="6" fillId="36" borderId="20" xfId="0" applyFont="1" applyFill="1" applyBorder="1" applyAlignment="1" applyProtection="1">
      <alignment horizontal="center" vertical="center"/>
      <protection hidden="1"/>
    </xf>
    <xf numFmtId="0" fontId="6" fillId="32" borderId="15"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32" borderId="15" xfId="0" applyFont="1" applyFill="1" applyBorder="1" applyAlignment="1" applyProtection="1">
      <alignment wrapText="1"/>
      <protection hidden="1"/>
    </xf>
    <xf numFmtId="10" fontId="6" fillId="34" borderId="10" xfId="0" applyNumberFormat="1" applyFont="1" applyFill="1" applyBorder="1" applyAlignment="1" applyProtection="1">
      <alignment horizontal="right" wrapText="1"/>
      <protection hidden="1"/>
    </xf>
    <xf numFmtId="0" fontId="0" fillId="32" borderId="0" xfId="0" applyFont="1" applyFill="1" applyBorder="1" applyAlignment="1" applyProtection="1">
      <alignment horizontal="right" wrapText="1"/>
      <protection hidden="1"/>
    </xf>
    <xf numFmtId="16" fontId="0" fillId="0" borderId="0" xfId="0" applyNumberFormat="1" applyFont="1" applyFill="1" applyBorder="1" applyAlignment="1" applyProtection="1">
      <alignment horizontal="left" vertical="center" wrapText="1"/>
      <protection hidden="1"/>
    </xf>
    <xf numFmtId="0" fontId="6" fillId="34" borderId="10" xfId="0" applyFont="1" applyFill="1" applyBorder="1" applyAlignment="1" applyProtection="1">
      <alignment horizontal="left" vertical="center" wrapText="1"/>
      <protection hidden="1"/>
    </xf>
    <xf numFmtId="0" fontId="0" fillId="32" borderId="10" xfId="0" applyFont="1" applyFill="1" applyBorder="1" applyAlignment="1" applyProtection="1">
      <alignment horizontal="center" vertical="center" wrapText="1"/>
      <protection locked="0"/>
    </xf>
    <xf numFmtId="0" fontId="6" fillId="32" borderId="19" xfId="0" applyFont="1" applyFill="1" applyBorder="1" applyAlignment="1" applyProtection="1">
      <alignment horizontal="center" vertical="center"/>
      <protection hidden="1"/>
    </xf>
    <xf numFmtId="0" fontId="6" fillId="32" borderId="21" xfId="0" applyFont="1" applyFill="1" applyBorder="1" applyAlignment="1" applyProtection="1">
      <alignment horizontal="center" vertical="center" wrapText="1"/>
      <protection hidden="1"/>
    </xf>
    <xf numFmtId="0" fontId="0" fillId="0" borderId="0" xfId="0" applyFont="1" applyBorder="1" applyAlignment="1" applyProtection="1">
      <alignment/>
      <protection hidden="1"/>
    </xf>
    <xf numFmtId="0" fontId="6" fillId="32" borderId="0" xfId="0" applyFont="1" applyFill="1" applyBorder="1" applyAlignment="1" applyProtection="1">
      <alignment horizontal="center"/>
      <protection hidden="1"/>
    </xf>
    <xf numFmtId="4" fontId="6" fillId="34" borderId="10" xfId="0" applyNumberFormat="1" applyFont="1" applyFill="1" applyBorder="1" applyAlignment="1" applyProtection="1">
      <alignment vertical="center" wrapText="1"/>
      <protection hidden="1"/>
    </xf>
    <xf numFmtId="10" fontId="6" fillId="34" borderId="10" xfId="0" applyNumberFormat="1" applyFont="1" applyFill="1" applyBorder="1" applyAlignment="1" applyProtection="1">
      <alignment vertical="center" wrapText="1"/>
      <protection hidden="1"/>
    </xf>
    <xf numFmtId="4" fontId="0" fillId="32" borderId="10" xfId="0" applyNumberFormat="1" applyFont="1" applyFill="1" applyBorder="1" applyAlignment="1" applyProtection="1">
      <alignment vertical="center" wrapText="1"/>
      <protection hidden="1"/>
    </xf>
    <xf numFmtId="4" fontId="0" fillId="34" borderId="10" xfId="0" applyNumberFormat="1" applyFont="1" applyFill="1" applyBorder="1" applyAlignment="1" applyProtection="1">
      <alignment vertical="center" wrapText="1"/>
      <protection hidden="1"/>
    </xf>
    <xf numFmtId="10" fontId="0" fillId="34" borderId="10" xfId="0" applyNumberFormat="1" applyFont="1" applyFill="1" applyBorder="1" applyAlignment="1" applyProtection="1">
      <alignment vertical="center" wrapText="1"/>
      <protection hidden="1"/>
    </xf>
    <xf numFmtId="0" fontId="0" fillId="32" borderId="11" xfId="0" applyFont="1" applyFill="1" applyBorder="1" applyAlignment="1" applyProtection="1">
      <alignment vertical="center" wrapText="1"/>
      <protection hidden="1"/>
    </xf>
    <xf numFmtId="49" fontId="0" fillId="32" borderId="0" xfId="0" applyNumberFormat="1" applyFont="1" applyFill="1" applyAlignment="1" applyProtection="1">
      <alignment/>
      <protection hidden="1"/>
    </xf>
    <xf numFmtId="2" fontId="0" fillId="32" borderId="15" xfId="0" applyNumberFormat="1" applyFont="1" applyFill="1" applyBorder="1" applyAlignment="1" applyProtection="1">
      <alignment horizontal="center" wrapText="1"/>
      <protection hidden="1"/>
    </xf>
    <xf numFmtId="4" fontId="6" fillId="34" borderId="10" xfId="0" applyNumberFormat="1" applyFont="1" applyFill="1" applyBorder="1" applyAlignment="1" applyProtection="1">
      <alignment vertical="center" wrapText="1"/>
      <protection hidden="1"/>
    </xf>
    <xf numFmtId="10" fontId="5" fillId="34" borderId="10" xfId="0" applyNumberFormat="1" applyFont="1" applyFill="1" applyBorder="1" applyAlignment="1" applyProtection="1">
      <alignment vertical="center" wrapText="1"/>
      <protection hidden="1"/>
    </xf>
    <xf numFmtId="49" fontId="24" fillId="32" borderId="10" xfId="0" applyNumberFormat="1" applyFont="1" applyFill="1" applyBorder="1" applyAlignment="1" applyProtection="1">
      <alignment vertical="center" wrapText="1"/>
      <protection locked="0"/>
    </xf>
    <xf numFmtId="49" fontId="24" fillId="0" borderId="10" xfId="0" applyNumberFormat="1" applyFont="1" applyBorder="1" applyAlignment="1" applyProtection="1">
      <alignment vertical="center" wrapText="1"/>
      <protection locked="0"/>
    </xf>
    <xf numFmtId="0" fontId="24" fillId="32" borderId="0" xfId="0" applyFont="1" applyFill="1" applyAlignment="1" applyProtection="1">
      <alignment horizontal="left" vertical="center" wrapText="1"/>
      <protection hidden="1"/>
    </xf>
    <xf numFmtId="0" fontId="23" fillId="4" borderId="17" xfId="0" applyFont="1" applyFill="1" applyBorder="1" applyAlignment="1" applyProtection="1">
      <alignment horizontal="center" vertical="center" wrapText="1"/>
      <protection hidden="1"/>
    </xf>
    <xf numFmtId="0" fontId="24" fillId="32" borderId="0" xfId="0" applyFont="1" applyFill="1" applyAlignment="1" applyProtection="1">
      <alignment horizontal="center" vertical="center" wrapText="1"/>
      <protection hidden="1"/>
    </xf>
    <xf numFmtId="0" fontId="4" fillId="32" borderId="0" xfId="0" applyFont="1" applyFill="1" applyAlignment="1" applyProtection="1">
      <alignment/>
      <protection hidden="1"/>
    </xf>
    <xf numFmtId="0" fontId="20" fillId="32" borderId="0" xfId="0" applyFont="1" applyFill="1" applyBorder="1" applyAlignment="1" applyProtection="1">
      <alignment horizontal="left" vertical="center"/>
      <protection hidden="1"/>
    </xf>
    <xf numFmtId="0" fontId="0" fillId="32" borderId="19" xfId="0" applyFont="1" applyFill="1" applyBorder="1" applyAlignment="1" applyProtection="1">
      <alignment horizontal="center" wrapText="1"/>
      <protection hidden="1"/>
    </xf>
    <xf numFmtId="4" fontId="0" fillId="32" borderId="0" xfId="0" applyNumberFormat="1" applyFont="1" applyFill="1" applyBorder="1" applyAlignment="1" applyProtection="1">
      <alignment horizontal="center" wrapText="1"/>
      <protection hidden="1"/>
    </xf>
    <xf numFmtId="0" fontId="19" fillId="32" borderId="0" xfId="0" applyFont="1" applyFill="1" applyAlignment="1" applyProtection="1">
      <alignment/>
      <protection hidden="1"/>
    </xf>
    <xf numFmtId="0" fontId="10" fillId="32" borderId="0" xfId="0" applyFont="1" applyFill="1" applyBorder="1" applyAlignment="1" applyProtection="1">
      <alignment vertical="center" wrapText="1"/>
      <protection hidden="1"/>
    </xf>
    <xf numFmtId="0" fontId="0" fillId="32" borderId="0" xfId="0" applyFill="1" applyAlignment="1" applyProtection="1">
      <alignment/>
      <protection hidden="1"/>
    </xf>
    <xf numFmtId="0" fontId="0" fillId="32" borderId="0" xfId="0" applyFill="1" applyBorder="1" applyAlignment="1" applyProtection="1">
      <alignment/>
      <protection hidden="1"/>
    </xf>
    <xf numFmtId="0" fontId="0" fillId="32" borderId="0" xfId="0" applyFill="1" applyAlignment="1" applyProtection="1">
      <alignment/>
      <protection hidden="1"/>
    </xf>
    <xf numFmtId="0" fontId="6" fillId="36" borderId="10"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wrapText="1"/>
      <protection hidden="1"/>
    </xf>
    <xf numFmtId="49" fontId="0" fillId="0" borderId="0" xfId="0" applyNumberFormat="1" applyFont="1" applyAlignment="1" applyProtection="1">
      <alignment/>
      <protection hidden="1"/>
    </xf>
    <xf numFmtId="49" fontId="0" fillId="2" borderId="22" xfId="0" applyNumberFormat="1" applyFont="1" applyFill="1" applyBorder="1" applyAlignment="1" applyProtection="1">
      <alignment wrapText="1"/>
      <protection hidden="1"/>
    </xf>
    <xf numFmtId="49" fontId="0" fillId="2" borderId="23" xfId="0" applyNumberFormat="1" applyFont="1" applyFill="1" applyBorder="1" applyAlignment="1" applyProtection="1">
      <alignment wrapText="1"/>
      <protection hidden="1"/>
    </xf>
    <xf numFmtId="49" fontId="0" fillId="2" borderId="24" xfId="0" applyNumberFormat="1" applyFont="1" applyFill="1" applyBorder="1" applyAlignment="1" applyProtection="1">
      <alignment wrapText="1"/>
      <protection hidden="1"/>
    </xf>
    <xf numFmtId="49" fontId="6" fillId="0" borderId="25" xfId="0" applyNumberFormat="1" applyFont="1" applyBorder="1" applyAlignment="1" applyProtection="1">
      <alignment wrapText="1"/>
      <protection hidden="1"/>
    </xf>
    <xf numFmtId="49" fontId="6" fillId="0" borderId="26" xfId="0" applyNumberFormat="1" applyFont="1" applyBorder="1" applyAlignment="1" applyProtection="1">
      <alignment wrapText="1"/>
      <protection hidden="1"/>
    </xf>
    <xf numFmtId="49" fontId="0" fillId="0" borderId="26" xfId="0" applyNumberFormat="1" applyFont="1" applyBorder="1" applyAlignment="1" applyProtection="1">
      <alignment horizontal="center" wrapText="1"/>
      <protection hidden="1"/>
    </xf>
    <xf numFmtId="49" fontId="6" fillId="0" borderId="27" xfId="0" applyNumberFormat="1" applyFont="1" applyBorder="1" applyAlignment="1" applyProtection="1">
      <alignment horizontal="center" wrapText="1"/>
      <protection hidden="1"/>
    </xf>
    <xf numFmtId="49" fontId="6" fillId="0" borderId="25" xfId="0" applyNumberFormat="1" applyFont="1" applyBorder="1" applyAlignment="1" applyProtection="1">
      <alignment horizontal="center" wrapText="1"/>
      <protection hidden="1"/>
    </xf>
    <xf numFmtId="49" fontId="6" fillId="0" borderId="26" xfId="0" applyNumberFormat="1" applyFont="1" applyBorder="1" applyAlignment="1" applyProtection="1">
      <alignment horizontal="left" wrapText="1" indent="1"/>
      <protection hidden="1"/>
    </xf>
    <xf numFmtId="49" fontId="0" fillId="0" borderId="27" xfId="0" applyNumberFormat="1" applyFont="1" applyBorder="1" applyAlignment="1" applyProtection="1">
      <alignment horizontal="center" wrapText="1"/>
      <protection hidden="1"/>
    </xf>
    <xf numFmtId="49" fontId="0" fillId="0" borderId="25" xfId="0" applyNumberFormat="1" applyFont="1" applyBorder="1" applyAlignment="1" applyProtection="1">
      <alignment wrapText="1"/>
      <protection hidden="1"/>
    </xf>
    <xf numFmtId="49" fontId="0" fillId="0" borderId="26" xfId="0" applyNumberFormat="1" applyFont="1" applyBorder="1" applyAlignment="1" applyProtection="1">
      <alignment wrapText="1"/>
      <protection hidden="1"/>
    </xf>
    <xf numFmtId="49" fontId="0" fillId="0" borderId="25" xfId="0" applyNumberFormat="1" applyFont="1" applyBorder="1" applyAlignment="1" applyProtection="1">
      <alignment horizontal="center" wrapText="1"/>
      <protection hidden="1"/>
    </xf>
    <xf numFmtId="49" fontId="0" fillId="0" borderId="26" xfId="0" applyNumberFormat="1" applyFont="1" applyBorder="1" applyAlignment="1" applyProtection="1">
      <alignment horizontal="left" wrapText="1" indent="1"/>
      <protection hidden="1"/>
    </xf>
    <xf numFmtId="49" fontId="0" fillId="0" borderId="27" xfId="0" applyNumberFormat="1" applyFont="1" applyBorder="1" applyAlignment="1" applyProtection="1">
      <alignment wrapText="1"/>
      <protection hidden="1"/>
    </xf>
    <xf numFmtId="49" fontId="0" fillId="0" borderId="0" xfId="0" applyNumberFormat="1" applyFont="1" applyAlignment="1" applyProtection="1">
      <alignment horizontal="center" wrapText="1"/>
      <protection hidden="1"/>
    </xf>
    <xf numFmtId="0" fontId="0" fillId="33" borderId="10" xfId="0" applyFont="1" applyFill="1" applyBorder="1" applyAlignment="1" applyProtection="1">
      <alignment horizontal="left" vertical="center" wrapText="1"/>
      <protection locked="0"/>
    </xf>
    <xf numFmtId="4" fontId="0" fillId="32" borderId="10"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horizontal="left" vertical="center" wrapText="1"/>
      <protection locked="0"/>
    </xf>
    <xf numFmtId="0" fontId="6" fillId="32" borderId="0" xfId="0" applyFont="1" applyFill="1" applyBorder="1" applyAlignment="1" applyProtection="1">
      <alignment horizontal="center" wrapText="1"/>
      <protection hidden="1"/>
    </xf>
    <xf numFmtId="0" fontId="0" fillId="32" borderId="14" xfId="0" applyFont="1" applyFill="1" applyBorder="1" applyAlignment="1" applyProtection="1">
      <alignment wrapText="1"/>
      <protection hidden="1"/>
    </xf>
    <xf numFmtId="0" fontId="0" fillId="32" borderId="0" xfId="0" applyFont="1" applyFill="1" applyBorder="1" applyAlignment="1" applyProtection="1">
      <alignment horizontal="center" wrapText="1"/>
      <protection hidden="1"/>
    </xf>
    <xf numFmtId="0" fontId="0" fillId="32" borderId="0" xfId="0" applyFill="1" applyAlignment="1" applyProtection="1">
      <alignment horizontal="center"/>
      <protection hidden="1"/>
    </xf>
    <xf numFmtId="4" fontId="19" fillId="32" borderId="0" xfId="0" applyNumberFormat="1" applyFont="1" applyFill="1" applyBorder="1" applyAlignment="1" applyProtection="1">
      <alignment wrapText="1"/>
      <protection hidden="1"/>
    </xf>
    <xf numFmtId="0" fontId="6" fillId="34" borderId="10" xfId="0" applyFont="1" applyFill="1" applyBorder="1" applyAlignment="1" applyProtection="1">
      <alignment horizontal="left" vertical="center" wrapText="1"/>
      <protection hidden="1"/>
    </xf>
    <xf numFmtId="0" fontId="16" fillId="32" borderId="0" xfId="0" applyFont="1" applyFill="1" applyBorder="1" applyAlignment="1" applyProtection="1">
      <alignment wrapText="1"/>
      <protection hidden="1"/>
    </xf>
    <xf numFmtId="0" fontId="6" fillId="32" borderId="0" xfId="0" applyFont="1" applyFill="1" applyAlignment="1" applyProtection="1">
      <alignment horizontal="center" vertical="center" wrapText="1"/>
      <protection hidden="1"/>
    </xf>
    <xf numFmtId="49" fontId="0" fillId="32" borderId="10" xfId="0" applyNumberFormat="1" applyFont="1" applyFill="1" applyBorder="1" applyAlignment="1" applyProtection="1">
      <alignment vertical="center"/>
      <protection locked="0"/>
    </xf>
    <xf numFmtId="4" fontId="0" fillId="32" borderId="10"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vertical="center" wrapText="1"/>
      <protection locked="0"/>
    </xf>
    <xf numFmtId="0" fontId="0" fillId="32" borderId="0" xfId="0" applyFont="1" applyFill="1" applyBorder="1" applyAlignment="1" applyProtection="1">
      <alignment vertical="top" wrapText="1"/>
      <protection hidden="1"/>
    </xf>
    <xf numFmtId="0" fontId="0" fillId="32" borderId="0" xfId="0" applyFont="1" applyFill="1" applyAlignment="1" applyProtection="1">
      <alignment wrapText="1"/>
      <protection hidden="1"/>
    </xf>
    <xf numFmtId="0" fontId="0" fillId="32" borderId="0" xfId="0" applyFont="1" applyFill="1" applyAlignment="1" applyProtection="1">
      <alignment horizontal="justify" wrapText="1"/>
      <protection hidden="1"/>
    </xf>
    <xf numFmtId="0" fontId="21" fillId="32" borderId="0" xfId="0" applyFont="1" applyFill="1" applyBorder="1" applyAlignment="1" applyProtection="1">
      <alignment horizontal="center" vertical="center" wrapText="1"/>
      <protection hidden="1"/>
    </xf>
    <xf numFmtId="10" fontId="0" fillId="32" borderId="0" xfId="0" applyNumberFormat="1" applyFont="1" applyFill="1" applyBorder="1" applyAlignment="1" applyProtection="1">
      <alignment wrapText="1"/>
      <protection hidden="1"/>
    </xf>
    <xf numFmtId="0" fontId="0" fillId="0" borderId="11" xfId="0" applyBorder="1" applyAlignment="1">
      <alignment/>
    </xf>
    <xf numFmtId="0" fontId="0" fillId="32" borderId="11" xfId="0" applyFill="1" applyBorder="1" applyAlignment="1">
      <alignment/>
    </xf>
    <xf numFmtId="0" fontId="4" fillId="32" borderId="11" xfId="0" applyFont="1" applyFill="1" applyBorder="1" applyAlignment="1">
      <alignment horizontal="right"/>
    </xf>
    <xf numFmtId="0" fontId="0" fillId="37" borderId="0" xfId="0" applyFont="1" applyFill="1" applyAlignment="1" applyProtection="1">
      <alignment/>
      <protection hidden="1"/>
    </xf>
    <xf numFmtId="0" fontId="0" fillId="32" borderId="0" xfId="0" applyFont="1" applyFill="1" applyAlignment="1" applyProtection="1">
      <alignment/>
      <protection hidden="1"/>
    </xf>
    <xf numFmtId="0" fontId="6" fillId="36" borderId="17" xfId="0" applyFont="1" applyFill="1" applyBorder="1" applyAlignment="1" applyProtection="1">
      <alignment horizontal="center" vertical="center"/>
      <protection hidden="1"/>
    </xf>
    <xf numFmtId="0" fontId="6" fillId="32" borderId="21" xfId="0" applyFont="1" applyFill="1" applyBorder="1" applyAlignment="1" applyProtection="1">
      <alignment horizontal="center" vertical="center"/>
      <protection hidden="1"/>
    </xf>
    <xf numFmtId="0" fontId="6" fillId="32" borderId="15" xfId="0" applyFont="1" applyFill="1" applyBorder="1" applyAlignment="1" applyProtection="1">
      <alignment horizontal="center" vertical="center"/>
      <protection hidden="1"/>
    </xf>
    <xf numFmtId="0" fontId="0" fillId="32" borderId="0" xfId="0" applyFont="1" applyFill="1" applyBorder="1" applyAlignment="1" applyProtection="1">
      <alignment/>
      <protection hidden="1"/>
    </xf>
    <xf numFmtId="4" fontId="0" fillId="32" borderId="10" xfId="0" applyNumberFormat="1" applyFont="1" applyFill="1" applyBorder="1" applyAlignment="1" applyProtection="1">
      <alignment/>
      <protection hidden="1"/>
    </xf>
    <xf numFmtId="2" fontId="0" fillId="32" borderId="0" xfId="0" applyNumberFormat="1" applyFont="1" applyFill="1" applyAlignment="1" applyProtection="1">
      <alignment/>
      <protection hidden="1"/>
    </xf>
    <xf numFmtId="0" fontId="19" fillId="32" borderId="0" xfId="0" applyFont="1" applyFill="1" applyBorder="1" applyAlignment="1" applyProtection="1">
      <alignment wrapText="1"/>
      <protection hidden="1"/>
    </xf>
    <xf numFmtId="0" fontId="6" fillId="0" borderId="11" xfId="0" applyFont="1" applyFill="1" applyBorder="1" applyAlignment="1" applyProtection="1">
      <alignment horizontal="center" vertical="center" wrapText="1"/>
      <protection hidden="1"/>
    </xf>
    <xf numFmtId="0" fontId="21" fillId="32" borderId="11" xfId="0" applyFont="1" applyFill="1" applyBorder="1" applyAlignment="1" applyProtection="1">
      <alignment horizontal="center" vertical="center"/>
      <protection hidden="1"/>
    </xf>
    <xf numFmtId="0" fontId="19" fillId="32" borderId="0" xfId="0" applyFont="1" applyFill="1" applyBorder="1" applyAlignment="1" applyProtection="1">
      <alignment vertical="center" wrapText="1"/>
      <protection hidden="1"/>
    </xf>
    <xf numFmtId="0" fontId="5" fillId="36" borderId="16" xfId="0" applyFont="1" applyFill="1" applyBorder="1" applyAlignment="1" applyProtection="1">
      <alignment horizontal="center" vertical="center"/>
      <protection hidden="1"/>
    </xf>
    <xf numFmtId="0" fontId="5" fillId="36" borderId="10" xfId="0" applyFont="1" applyFill="1" applyBorder="1" applyAlignment="1" applyProtection="1">
      <alignment vertical="center" wrapText="1"/>
      <protection hidden="1"/>
    </xf>
    <xf numFmtId="0" fontId="25" fillId="32" borderId="0" xfId="0" applyFont="1" applyFill="1" applyBorder="1" applyAlignment="1" applyProtection="1">
      <alignment vertical="center" wrapText="1"/>
      <protection hidden="1"/>
    </xf>
    <xf numFmtId="0" fontId="26" fillId="32" borderId="0" xfId="0" applyFont="1" applyFill="1" applyBorder="1" applyAlignment="1" applyProtection="1">
      <alignment vertical="center" wrapText="1"/>
      <protection hidden="1"/>
    </xf>
    <xf numFmtId="0" fontId="5" fillId="36" borderId="10" xfId="0" applyFont="1" applyFill="1" applyBorder="1" applyAlignment="1" applyProtection="1">
      <alignment horizontal="center" vertical="center" wrapText="1"/>
      <protection hidden="1"/>
    </xf>
    <xf numFmtId="4" fontId="5" fillId="36" borderId="10" xfId="0" applyNumberFormat="1" applyFont="1" applyFill="1" applyBorder="1" applyAlignment="1" applyProtection="1">
      <alignment vertical="center" wrapText="1"/>
      <protection hidden="1"/>
    </xf>
    <xf numFmtId="10" fontId="5" fillId="36" borderId="10" xfId="0" applyNumberFormat="1" applyFont="1" applyFill="1" applyBorder="1" applyAlignment="1" applyProtection="1">
      <alignment vertical="center" wrapText="1"/>
      <protection hidden="1"/>
    </xf>
    <xf numFmtId="0" fontId="16" fillId="32" borderId="0" xfId="0" applyFont="1" applyFill="1" applyAlignment="1" applyProtection="1">
      <alignment/>
      <protection hidden="1"/>
    </xf>
    <xf numFmtId="0" fontId="17" fillId="32" borderId="0" xfId="0" applyFont="1" applyFill="1" applyAlignment="1" applyProtection="1">
      <alignment/>
      <protection hidden="1"/>
    </xf>
    <xf numFmtId="0" fontId="20" fillId="35" borderId="0" xfId="0" applyFont="1" applyFill="1" applyBorder="1" applyAlignment="1" applyProtection="1">
      <alignment horizontal="left" vertical="center"/>
      <protection hidden="1"/>
    </xf>
    <xf numFmtId="49" fontId="0" fillId="0" borderId="10"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36" borderId="0" xfId="0" applyFont="1" applyFill="1" applyBorder="1" applyAlignment="1" applyProtection="1">
      <alignment/>
      <protection hidden="1"/>
    </xf>
    <xf numFmtId="0" fontId="0" fillId="36" borderId="0" xfId="0" applyFont="1" applyFill="1" applyBorder="1" applyAlignment="1" applyProtection="1">
      <alignment horizontal="left" vertical="center" wrapText="1"/>
      <protection hidden="1"/>
    </xf>
    <xf numFmtId="0" fontId="19" fillId="36" borderId="0" xfId="0" applyFont="1" applyFill="1" applyBorder="1" applyAlignment="1" applyProtection="1">
      <alignment horizontal="left" vertical="center" wrapText="1"/>
      <protection hidden="1"/>
    </xf>
    <xf numFmtId="4" fontId="0" fillId="36" borderId="0" xfId="0" applyNumberFormat="1" applyFont="1" applyFill="1" applyBorder="1" applyAlignment="1" applyProtection="1">
      <alignment wrapText="1"/>
      <protection hidden="1"/>
    </xf>
    <xf numFmtId="0" fontId="19" fillId="36" borderId="0" xfId="0" applyFont="1" applyFill="1" applyBorder="1" applyAlignment="1" applyProtection="1">
      <alignment wrapText="1"/>
      <protection hidden="1"/>
    </xf>
    <xf numFmtId="10" fontId="0" fillId="36" borderId="0" xfId="0" applyNumberFormat="1" applyFont="1" applyFill="1" applyBorder="1" applyAlignment="1" applyProtection="1">
      <alignment wrapText="1"/>
      <protection hidden="1"/>
    </xf>
    <xf numFmtId="0" fontId="5" fillId="34" borderId="10" xfId="0" applyFont="1" applyFill="1" applyBorder="1" applyAlignment="1" applyProtection="1">
      <alignment horizontal="center" vertical="center"/>
      <protection hidden="1"/>
    </xf>
    <xf numFmtId="9" fontId="0" fillId="37" borderId="0" xfId="0" applyNumberFormat="1" applyFont="1" applyFill="1" applyAlignment="1" applyProtection="1">
      <alignment wrapText="1"/>
      <protection hidden="1"/>
    </xf>
    <xf numFmtId="9" fontId="0" fillId="37" borderId="0" xfId="0" applyNumberFormat="1" applyFont="1" applyFill="1" applyAlignment="1" applyProtection="1">
      <alignment/>
      <protection hidden="1"/>
    </xf>
    <xf numFmtId="0" fontId="0" fillId="38" borderId="0" xfId="0" applyFont="1" applyFill="1" applyBorder="1" applyAlignment="1" applyProtection="1">
      <alignment/>
      <protection hidden="1"/>
    </xf>
    <xf numFmtId="0" fontId="19" fillId="38" borderId="0" xfId="0" applyFont="1" applyFill="1" applyBorder="1" applyAlignment="1" applyProtection="1">
      <alignment horizontal="left" vertical="center" wrapText="1"/>
      <protection hidden="1"/>
    </xf>
    <xf numFmtId="0" fontId="6" fillId="38" borderId="0" xfId="0" applyFont="1" applyFill="1" applyBorder="1" applyAlignment="1" applyProtection="1">
      <alignment horizontal="left" vertical="center" wrapText="1"/>
      <protection hidden="1"/>
    </xf>
    <xf numFmtId="0" fontId="19" fillId="38" borderId="0" xfId="0" applyFont="1" applyFill="1" applyBorder="1" applyAlignment="1" applyProtection="1">
      <alignment vertical="center" wrapText="1"/>
      <protection hidden="1"/>
    </xf>
    <xf numFmtId="0" fontId="6" fillId="38" borderId="0" xfId="0" applyNumberFormat="1" applyFont="1" applyFill="1" applyBorder="1" applyAlignment="1" applyProtection="1">
      <alignment horizontal="center" vertical="center" wrapText="1"/>
      <protection hidden="1"/>
    </xf>
    <xf numFmtId="0" fontId="27" fillId="32" borderId="0" xfId="0" applyFont="1" applyFill="1" applyBorder="1" applyAlignment="1" applyProtection="1">
      <alignment wrapText="1"/>
      <protection hidden="1"/>
    </xf>
    <xf numFmtId="0" fontId="28" fillId="32" borderId="0" xfId="0" applyFont="1" applyFill="1" applyBorder="1" applyAlignment="1" applyProtection="1">
      <alignment vertical="center" wrapText="1"/>
      <protection hidden="1"/>
    </xf>
    <xf numFmtId="0" fontId="27" fillId="32" borderId="0" xfId="0" applyFont="1" applyFill="1" applyBorder="1" applyAlignment="1" applyProtection="1">
      <alignment vertical="center" wrapText="1"/>
      <protection hidden="1"/>
    </xf>
    <xf numFmtId="4" fontId="5" fillId="34" borderId="10" xfId="0" applyNumberFormat="1" applyFont="1" applyFill="1" applyBorder="1" applyAlignment="1" applyProtection="1">
      <alignment vertical="center" wrapText="1"/>
      <protection hidden="1"/>
    </xf>
    <xf numFmtId="4" fontId="5" fillId="36" borderId="10" xfId="0" applyNumberFormat="1" applyFont="1" applyFill="1" applyBorder="1" applyAlignment="1" applyProtection="1">
      <alignment vertical="center" wrapText="1"/>
      <protection hidden="1"/>
    </xf>
    <xf numFmtId="0" fontId="26" fillId="32" borderId="0" xfId="0" applyFont="1" applyFill="1" applyBorder="1" applyAlignment="1" applyProtection="1">
      <alignment vertical="center" wrapText="1"/>
      <protection hidden="1"/>
    </xf>
    <xf numFmtId="10" fontId="5" fillId="36" borderId="10" xfId="0" applyNumberFormat="1" applyFont="1" applyFill="1" applyBorder="1" applyAlignment="1" applyProtection="1">
      <alignment vertical="center" wrapText="1"/>
      <protection hidden="1"/>
    </xf>
    <xf numFmtId="0" fontId="5" fillId="34" borderId="10" xfId="0" applyFont="1" applyFill="1" applyBorder="1" applyAlignment="1" applyProtection="1">
      <alignment horizontal="center" vertical="center" wrapText="1"/>
      <protection hidden="1"/>
    </xf>
    <xf numFmtId="10" fontId="5" fillId="34" borderId="10" xfId="0" applyNumberFormat="1" applyFont="1" applyFill="1" applyBorder="1" applyAlignment="1" applyProtection="1">
      <alignment vertical="center" wrapText="1"/>
      <protection hidden="1"/>
    </xf>
    <xf numFmtId="49" fontId="24" fillId="32" borderId="10" xfId="0" applyNumberFormat="1" applyFont="1" applyFill="1" applyBorder="1" applyAlignment="1" applyProtection="1">
      <alignment vertical="center" wrapText="1"/>
      <protection hidden="1"/>
    </xf>
    <xf numFmtId="208" fontId="24" fillId="34" borderId="10" xfId="0" applyNumberFormat="1" applyFont="1" applyFill="1" applyBorder="1" applyAlignment="1" applyProtection="1">
      <alignment vertical="center" wrapText="1"/>
      <protection hidden="1"/>
    </xf>
    <xf numFmtId="0" fontId="21" fillId="32" borderId="0" xfId="0" applyFont="1" applyFill="1" applyBorder="1" applyAlignment="1" applyProtection="1">
      <alignment wrapText="1"/>
      <protection hidden="1"/>
    </xf>
    <xf numFmtId="0" fontId="0" fillId="34" borderId="10" xfId="0" applyFont="1" applyFill="1" applyBorder="1" applyAlignment="1" applyProtection="1">
      <alignment horizontal="center" wrapText="1"/>
      <protection hidden="1"/>
    </xf>
    <xf numFmtId="0" fontId="0" fillId="32" borderId="20" xfId="0" applyFont="1" applyFill="1" applyBorder="1" applyAlignment="1" applyProtection="1">
      <alignment/>
      <protection hidden="1"/>
    </xf>
    <xf numFmtId="0" fontId="10" fillId="32" borderId="20" xfId="0" applyFont="1" applyFill="1" applyBorder="1" applyAlignment="1" applyProtection="1">
      <alignment vertical="center" wrapText="1"/>
      <protection hidden="1"/>
    </xf>
    <xf numFmtId="4" fontId="5" fillId="34" borderId="10" xfId="0" applyNumberFormat="1" applyFont="1" applyFill="1" applyBorder="1" applyAlignment="1" applyProtection="1">
      <alignment vertical="center" wrapText="1"/>
      <protection hidden="1"/>
    </xf>
    <xf numFmtId="10" fontId="6" fillId="34" borderId="10" xfId="0" applyNumberFormat="1" applyFont="1" applyFill="1" applyBorder="1" applyAlignment="1" applyProtection="1">
      <alignment horizontal="right" vertical="center" wrapText="1"/>
      <protection hidden="1"/>
    </xf>
    <xf numFmtId="0" fontId="0" fillId="32" borderId="20" xfId="0" applyFont="1" applyFill="1" applyBorder="1" applyAlignment="1" applyProtection="1">
      <alignment horizontal="center" vertical="center"/>
      <protection hidden="1"/>
    </xf>
    <xf numFmtId="0" fontId="0" fillId="32" borderId="20" xfId="0" applyFont="1" applyFill="1" applyBorder="1" applyAlignment="1" applyProtection="1">
      <alignment horizontal="right" vertical="center" wrapText="1"/>
      <protection hidden="1"/>
    </xf>
    <xf numFmtId="0" fontId="6" fillId="32" borderId="0" xfId="0" applyFont="1" applyFill="1" applyBorder="1" applyAlignment="1" applyProtection="1">
      <alignment horizontal="center" vertical="center"/>
      <protection hidden="1"/>
    </xf>
    <xf numFmtId="3" fontId="0" fillId="32" borderId="0" xfId="0" applyNumberFormat="1" applyFont="1" applyFill="1" applyAlignment="1" applyProtection="1">
      <alignment horizontal="right"/>
      <protection hidden="1"/>
    </xf>
    <xf numFmtId="0" fontId="0" fillId="0" borderId="0" xfId="0" applyAlignment="1" applyProtection="1">
      <alignment/>
      <protection hidden="1"/>
    </xf>
    <xf numFmtId="49" fontId="0" fillId="37" borderId="0" xfId="0" applyNumberFormat="1" applyFont="1" applyFill="1" applyAlignment="1" applyProtection="1">
      <alignment/>
      <protection hidden="1"/>
    </xf>
    <xf numFmtId="0" fontId="0" fillId="39" borderId="0" xfId="0" applyFont="1" applyFill="1" applyAlignment="1" applyProtection="1">
      <alignment/>
      <protection hidden="1"/>
    </xf>
    <xf numFmtId="0" fontId="0" fillId="32" borderId="15" xfId="0" applyFill="1" applyBorder="1" applyAlignment="1" applyProtection="1">
      <alignment/>
      <protection hidden="1"/>
    </xf>
    <xf numFmtId="0" fontId="0" fillId="0" borderId="0" xfId="0" applyBorder="1" applyAlignment="1" applyProtection="1">
      <alignment/>
      <protection hidden="1"/>
    </xf>
    <xf numFmtId="0" fontId="19" fillId="40" borderId="0" xfId="0" applyFont="1" applyFill="1" applyBorder="1" applyAlignment="1" applyProtection="1">
      <alignment horizontal="left" vertical="center" wrapText="1"/>
      <protection hidden="1"/>
    </xf>
    <xf numFmtId="0" fontId="19" fillId="40" borderId="0" xfId="0" applyFont="1" applyFill="1" applyBorder="1" applyAlignment="1" applyProtection="1">
      <alignment vertical="center" wrapText="1"/>
      <protection hidden="1"/>
    </xf>
    <xf numFmtId="0" fontId="0" fillId="38" borderId="28" xfId="0" applyFont="1" applyFill="1" applyBorder="1" applyAlignment="1" applyProtection="1">
      <alignment/>
      <protection hidden="1"/>
    </xf>
    <xf numFmtId="0" fontId="6" fillId="38" borderId="29" xfId="0" applyFont="1" applyFill="1" applyBorder="1" applyAlignment="1" applyProtection="1">
      <alignment horizontal="left" vertical="center" wrapText="1"/>
      <protection hidden="1"/>
    </xf>
    <xf numFmtId="0" fontId="6" fillId="38" borderId="30" xfId="0" applyNumberFormat="1" applyFont="1" applyFill="1" applyBorder="1" applyAlignment="1" applyProtection="1">
      <alignment horizontal="center" vertical="center" wrapText="1"/>
      <protection hidden="1"/>
    </xf>
    <xf numFmtId="10" fontId="0" fillId="40" borderId="0" xfId="0" applyNumberFormat="1" applyFont="1" applyFill="1" applyAlignment="1" applyProtection="1">
      <alignment wrapText="1"/>
      <protection hidden="1"/>
    </xf>
    <xf numFmtId="0" fontId="0" fillId="40" borderId="0" xfId="0" applyFont="1" applyFill="1" applyAlignment="1" applyProtection="1">
      <alignment/>
      <protection hidden="1"/>
    </xf>
    <xf numFmtId="0" fontId="0" fillId="36" borderId="0" xfId="0" applyFont="1" applyFill="1" applyBorder="1" applyAlignment="1" applyProtection="1">
      <alignment/>
      <protection hidden="1"/>
    </xf>
    <xf numFmtId="0" fontId="0" fillId="40" borderId="0" xfId="0" applyFont="1" applyFill="1" applyBorder="1" applyAlignment="1" applyProtection="1">
      <alignment/>
      <protection hidden="1"/>
    </xf>
    <xf numFmtId="2" fontId="0" fillId="40" borderId="0" xfId="0" applyNumberFormat="1" applyFont="1" applyFill="1" applyBorder="1" applyAlignment="1" applyProtection="1">
      <alignment horizontal="center" wrapText="1"/>
      <protection hidden="1"/>
    </xf>
    <xf numFmtId="4" fontId="0" fillId="40" borderId="0" xfId="0" applyNumberFormat="1" applyFont="1" applyFill="1" applyBorder="1" applyAlignment="1" applyProtection="1">
      <alignment horizontal="center" wrapText="1"/>
      <protection hidden="1"/>
    </xf>
    <xf numFmtId="0" fontId="20" fillId="35" borderId="22" xfId="0" applyFont="1" applyFill="1" applyBorder="1" applyAlignment="1" applyProtection="1">
      <alignment horizontal="left" vertical="center"/>
      <protection hidden="1"/>
    </xf>
    <xf numFmtId="0" fontId="20" fillId="35" borderId="23" xfId="0" applyFont="1" applyFill="1" applyBorder="1" applyAlignment="1" applyProtection="1">
      <alignment horizontal="left" vertical="center"/>
      <protection hidden="1"/>
    </xf>
    <xf numFmtId="0" fontId="20" fillId="32" borderId="31" xfId="0" applyFont="1" applyFill="1" applyBorder="1" applyAlignment="1" applyProtection="1">
      <alignment horizontal="left" vertical="center"/>
      <protection hidden="1"/>
    </xf>
    <xf numFmtId="0" fontId="0" fillId="40" borderId="14" xfId="0" applyFill="1" applyBorder="1" applyAlignment="1">
      <alignment horizontal="center" vertical="center" wrapText="1"/>
    </xf>
    <xf numFmtId="0" fontId="6" fillId="40" borderId="14" xfId="0" applyFont="1" applyFill="1" applyBorder="1" applyAlignment="1" applyProtection="1">
      <alignment vertical="center" wrapText="1"/>
      <protection hidden="1"/>
    </xf>
    <xf numFmtId="0" fontId="0" fillId="40" borderId="14" xfId="0" applyFill="1" applyBorder="1" applyAlignment="1" applyProtection="1">
      <alignment horizontal="center" vertical="center" wrapText="1"/>
      <protection locked="0"/>
    </xf>
    <xf numFmtId="0" fontId="0" fillId="40" borderId="14" xfId="0" applyFill="1" applyBorder="1" applyAlignment="1" applyProtection="1">
      <alignment/>
      <protection hidden="1"/>
    </xf>
    <xf numFmtId="0" fontId="0" fillId="40" borderId="14" xfId="0" applyFill="1" applyBorder="1" applyAlignment="1" applyProtection="1">
      <alignment wrapText="1"/>
      <protection hidden="1"/>
    </xf>
    <xf numFmtId="0" fontId="0" fillId="32" borderId="0" xfId="0" applyNumberFormat="1" applyFont="1" applyFill="1" applyBorder="1" applyAlignment="1" applyProtection="1">
      <alignment/>
      <protection hidden="1"/>
    </xf>
    <xf numFmtId="0" fontId="0" fillId="40" borderId="0" xfId="0" applyFill="1" applyBorder="1" applyAlignment="1" applyProtection="1">
      <alignment/>
      <protection hidden="1"/>
    </xf>
    <xf numFmtId="0" fontId="0" fillId="40" borderId="18" xfId="0" applyFont="1" applyFill="1" applyBorder="1" applyAlignment="1" applyProtection="1">
      <alignment wrapText="1"/>
      <protection hidden="1"/>
    </xf>
    <xf numFmtId="0" fontId="0" fillId="32" borderId="18" xfId="0" applyFill="1" applyBorder="1" applyAlignment="1" applyProtection="1">
      <alignment/>
      <protection hidden="1"/>
    </xf>
    <xf numFmtId="0" fontId="0" fillId="40" borderId="18" xfId="0" applyFill="1" applyBorder="1" applyAlignment="1">
      <alignment/>
    </xf>
    <xf numFmtId="0" fontId="0" fillId="0" borderId="0" xfId="0" applyFont="1" applyFill="1" applyBorder="1" applyAlignment="1" applyProtection="1">
      <alignment vertical="center" wrapText="1"/>
      <protection hidden="1"/>
    </xf>
    <xf numFmtId="0" fontId="0" fillId="41" borderId="0" xfId="0" applyFont="1" applyFill="1" applyBorder="1" applyAlignment="1" applyProtection="1">
      <alignment/>
      <protection hidden="1"/>
    </xf>
    <xf numFmtId="0" fontId="6" fillId="42" borderId="32" xfId="0" applyFont="1" applyFill="1" applyBorder="1" applyAlignment="1" applyProtection="1">
      <alignment horizontal="center" vertical="center" wrapText="1"/>
      <protection hidden="1"/>
    </xf>
    <xf numFmtId="0" fontId="0" fillId="41" borderId="0" xfId="0" applyFont="1" applyFill="1" applyBorder="1" applyAlignment="1" applyProtection="1">
      <alignment wrapText="1"/>
      <protection hidden="1"/>
    </xf>
    <xf numFmtId="0" fontId="0" fillId="41" borderId="0" xfId="0" applyFont="1" applyFill="1" applyBorder="1" applyAlignment="1" applyProtection="1">
      <alignment/>
      <protection hidden="1"/>
    </xf>
    <xf numFmtId="0" fontId="6" fillId="41" borderId="0" xfId="0" applyFont="1" applyFill="1" applyBorder="1" applyAlignment="1" applyProtection="1">
      <alignment horizontal="center" wrapText="1"/>
      <protection hidden="1"/>
    </xf>
    <xf numFmtId="0" fontId="6" fillId="41" borderId="0" xfId="0" applyFont="1" applyFill="1" applyBorder="1" applyAlignment="1" applyProtection="1">
      <alignment horizontal="center" wrapText="1"/>
      <protection hidden="1"/>
    </xf>
    <xf numFmtId="0" fontId="6" fillId="41" borderId="33" xfId="0" applyFont="1" applyFill="1" applyBorder="1" applyAlignment="1" applyProtection="1">
      <alignment horizontal="center" vertical="center"/>
      <protection hidden="1"/>
    </xf>
    <xf numFmtId="0" fontId="6" fillId="41" borderId="32" xfId="0" applyFont="1" applyFill="1" applyBorder="1" applyAlignment="1" applyProtection="1">
      <alignment horizontal="center" vertical="center" wrapText="1"/>
      <protection hidden="1"/>
    </xf>
    <xf numFmtId="0" fontId="0" fillId="0" borderId="0" xfId="0" applyFont="1" applyFill="1" applyBorder="1" applyAlignment="1" applyProtection="1">
      <alignment/>
      <protection hidden="1"/>
    </xf>
    <xf numFmtId="0" fontId="0" fillId="41" borderId="0" xfId="0" applyFont="1" applyFill="1" applyBorder="1" applyAlignment="1" applyProtection="1">
      <alignment horizontal="left" vertical="center" wrapText="1"/>
      <protection hidden="1"/>
    </xf>
    <xf numFmtId="0" fontId="0" fillId="41" borderId="0" xfId="0" applyFont="1" applyFill="1" applyBorder="1" applyAlignment="1" applyProtection="1">
      <alignment vertical="center" wrapText="1"/>
      <protection hidden="1"/>
    </xf>
    <xf numFmtId="49" fontId="0" fillId="41" borderId="34" xfId="0" applyNumberFormat="1" applyFont="1" applyFill="1" applyBorder="1" applyAlignment="1" applyProtection="1">
      <alignment vertical="center" wrapText="1"/>
      <protection locked="0"/>
    </xf>
    <xf numFmtId="49" fontId="0" fillId="0" borderId="34" xfId="0" applyNumberFormat="1" applyFont="1" applyFill="1" applyBorder="1" applyAlignment="1" applyProtection="1">
      <alignment vertical="center" wrapText="1"/>
      <protection locked="0"/>
    </xf>
    <xf numFmtId="16" fontId="0" fillId="41" borderId="0" xfId="0" applyNumberFormat="1" applyFont="1" applyFill="1" applyBorder="1" applyAlignment="1" applyProtection="1">
      <alignment vertical="center" wrapText="1"/>
      <protection hidden="1"/>
    </xf>
    <xf numFmtId="0" fontId="0" fillId="41" borderId="34" xfId="0" applyFont="1" applyFill="1" applyBorder="1" applyAlignment="1" applyProtection="1">
      <alignment vertical="center" wrapText="1"/>
      <protection locked="0"/>
    </xf>
    <xf numFmtId="0" fontId="17" fillId="41" borderId="0" xfId="0" applyFont="1" applyFill="1" applyBorder="1" applyAlignment="1" applyProtection="1">
      <alignment vertical="center" wrapText="1"/>
      <protection hidden="1"/>
    </xf>
    <xf numFmtId="0" fontId="77" fillId="0" borderId="0" xfId="0" applyFont="1" applyAlignment="1">
      <alignment vertical="center"/>
    </xf>
    <xf numFmtId="0" fontId="32" fillId="0" borderId="0" xfId="0" applyFont="1" applyAlignment="1">
      <alignment/>
    </xf>
    <xf numFmtId="49" fontId="0" fillId="43" borderId="0" xfId="0" applyNumberFormat="1" applyFont="1" applyFill="1" applyAlignment="1" applyProtection="1">
      <alignment/>
      <protection hidden="1"/>
    </xf>
    <xf numFmtId="49" fontId="0" fillId="43" borderId="22" xfId="0" applyNumberFormat="1" applyFont="1" applyFill="1" applyBorder="1" applyAlignment="1" applyProtection="1">
      <alignment horizontal="left"/>
      <protection hidden="1"/>
    </xf>
    <xf numFmtId="49" fontId="0" fillId="43" borderId="25" xfId="0" applyNumberFormat="1" applyFont="1" applyFill="1" applyBorder="1" applyAlignment="1" applyProtection="1">
      <alignment wrapText="1"/>
      <protection hidden="1"/>
    </xf>
    <xf numFmtId="0" fontId="0" fillId="0" borderId="0" xfId="0" applyFill="1" applyAlignment="1" applyProtection="1">
      <alignment/>
      <protection hidden="1"/>
    </xf>
    <xf numFmtId="49" fontId="0" fillId="0" borderId="26" xfId="0" applyNumberFormat="1" applyFont="1" applyBorder="1" applyAlignment="1" applyProtection="1">
      <alignment horizontal="left" vertical="center" wrapText="1"/>
      <protection hidden="1"/>
    </xf>
    <xf numFmtId="49" fontId="0" fillId="0" borderId="25" xfId="0" applyNumberFormat="1" applyFont="1" applyBorder="1" applyAlignment="1" applyProtection="1">
      <alignment vertical="center" wrapText="1"/>
      <protection hidden="1"/>
    </xf>
    <xf numFmtId="49" fontId="0" fillId="0" borderId="26" xfId="0" applyNumberFormat="1" applyFont="1" applyBorder="1" applyAlignment="1" applyProtection="1">
      <alignment vertical="center" wrapText="1"/>
      <protection hidden="1"/>
    </xf>
    <xf numFmtId="49" fontId="0" fillId="0" borderId="26" xfId="0" applyNumberFormat="1" applyFont="1" applyBorder="1" applyAlignment="1" applyProtection="1">
      <alignment horizontal="center" vertical="center" wrapText="1"/>
      <protection hidden="1"/>
    </xf>
    <xf numFmtId="49" fontId="6" fillId="0" borderId="35" xfId="0" applyNumberFormat="1" applyFont="1" applyBorder="1" applyAlignment="1" applyProtection="1">
      <alignment horizontal="center" vertical="center" wrapText="1"/>
      <protection hidden="1"/>
    </xf>
    <xf numFmtId="49" fontId="6" fillId="0" borderId="36" xfId="0" applyNumberFormat="1" applyFont="1" applyBorder="1" applyAlignment="1" applyProtection="1">
      <alignment horizontal="center" vertical="center" wrapText="1"/>
      <protection hidden="1"/>
    </xf>
    <xf numFmtId="49" fontId="6" fillId="0" borderId="23" xfId="0" applyNumberFormat="1" applyFont="1" applyBorder="1" applyAlignment="1" applyProtection="1">
      <alignment horizontal="center" vertical="center" wrapText="1"/>
      <protection hidden="1"/>
    </xf>
    <xf numFmtId="49" fontId="0" fillId="32" borderId="0" xfId="0" applyNumberFormat="1" applyFill="1" applyAlignment="1" applyProtection="1">
      <alignment/>
      <protection hidden="1"/>
    </xf>
    <xf numFmtId="49" fontId="0" fillId="0" borderId="27" xfId="0" applyNumberFormat="1" applyFont="1" applyBorder="1" applyAlignment="1" applyProtection="1">
      <alignment horizontal="center" vertical="center" wrapText="1"/>
      <protection hidden="1"/>
    </xf>
    <xf numFmtId="49" fontId="0" fillId="0" borderId="25" xfId="0" applyNumberFormat="1" applyFont="1" applyBorder="1" applyAlignment="1" applyProtection="1">
      <alignment horizontal="center" vertical="center" wrapText="1"/>
      <protection hidden="1"/>
    </xf>
    <xf numFmtId="49" fontId="0" fillId="0" borderId="0" xfId="0" applyNumberFormat="1" applyFont="1" applyAlignment="1" applyProtection="1">
      <alignment wrapText="1"/>
      <protection hidden="1"/>
    </xf>
    <xf numFmtId="49" fontId="0" fillId="0" borderId="0" xfId="0" applyNumberFormat="1" applyFont="1" applyAlignment="1" applyProtection="1">
      <alignment horizontal="left" wrapText="1" indent="1"/>
      <protection hidden="1"/>
    </xf>
    <xf numFmtId="49" fontId="6" fillId="44" borderId="23" xfId="0" applyNumberFormat="1" applyFont="1" applyFill="1" applyBorder="1" applyAlignment="1" applyProtection="1">
      <alignment wrapText="1"/>
      <protection hidden="1"/>
    </xf>
    <xf numFmtId="49" fontId="6" fillId="44" borderId="24" xfId="0" applyNumberFormat="1" applyFont="1" applyFill="1" applyBorder="1" applyAlignment="1" applyProtection="1">
      <alignment wrapText="1"/>
      <protection hidden="1"/>
    </xf>
    <xf numFmtId="49" fontId="0" fillId="0" borderId="0" xfId="0" applyNumberFormat="1" applyAlignment="1" applyProtection="1">
      <alignment/>
      <protection hidden="1"/>
    </xf>
    <xf numFmtId="49" fontId="0" fillId="34" borderId="10" xfId="0" applyNumberFormat="1" applyFont="1" applyFill="1" applyBorder="1" applyAlignment="1" applyProtection="1">
      <alignment horizontal="center" vertical="center" wrapText="1"/>
      <protection hidden="1"/>
    </xf>
    <xf numFmtId="49" fontId="6" fillId="44" borderId="22" xfId="0" applyNumberFormat="1" applyFont="1" applyFill="1" applyBorder="1" applyAlignment="1" applyProtection="1">
      <alignment horizontal="left" wrapText="1"/>
      <protection hidden="1"/>
    </xf>
    <xf numFmtId="49" fontId="0" fillId="45" borderId="37" xfId="0" applyNumberFormat="1" applyFont="1" applyFill="1" applyBorder="1" applyAlignment="1" applyProtection="1">
      <alignment horizontal="center" vertical="center" wrapText="1"/>
      <protection hidden="1"/>
    </xf>
    <xf numFmtId="49" fontId="0" fillId="45" borderId="37" xfId="0" applyNumberFormat="1" applyFill="1" applyBorder="1" applyAlignment="1" applyProtection="1">
      <alignment horizontal="left" vertical="center" wrapText="1"/>
      <protection hidden="1"/>
    </xf>
    <xf numFmtId="49" fontId="0" fillId="45" borderId="37" xfId="0" applyNumberFormat="1" applyFill="1" applyBorder="1" applyAlignment="1" applyProtection="1">
      <alignment horizontal="center" vertical="center" wrapText="1"/>
      <protection hidden="1"/>
    </xf>
    <xf numFmtId="49" fontId="0" fillId="46" borderId="37" xfId="0" applyNumberFormat="1" applyFont="1" applyFill="1" applyBorder="1" applyAlignment="1" applyProtection="1">
      <alignment horizontal="center" vertical="center" wrapText="1"/>
      <protection locked="0"/>
    </xf>
    <xf numFmtId="49" fontId="0" fillId="46" borderId="37" xfId="0" applyNumberFormat="1" applyFill="1" applyBorder="1" applyAlignment="1" applyProtection="1">
      <alignment horizontal="center" vertical="center" wrapText="1"/>
      <protection locked="0"/>
    </xf>
    <xf numFmtId="49" fontId="0" fillId="45" borderId="38" xfId="0" applyNumberFormat="1" applyFill="1" applyBorder="1" applyAlignment="1" applyProtection="1">
      <alignment horizontal="center" vertical="center" wrapText="1"/>
      <protection hidden="1"/>
    </xf>
    <xf numFmtId="49" fontId="0" fillId="0" borderId="0" xfId="0" applyNumberFormat="1" applyAlignment="1">
      <alignment/>
    </xf>
    <xf numFmtId="49" fontId="0" fillId="47" borderId="38" xfId="0" applyNumberFormat="1" applyFill="1" applyBorder="1" applyAlignment="1" applyProtection="1">
      <alignment horizontal="center" vertical="center" wrapText="1"/>
      <protection hidden="1"/>
    </xf>
    <xf numFmtId="49" fontId="0" fillId="45" borderId="0" xfId="0" applyNumberFormat="1" applyFill="1" applyBorder="1" applyAlignment="1" applyProtection="1">
      <alignment horizontal="left" vertical="center" wrapText="1"/>
      <protection hidden="1"/>
    </xf>
    <xf numFmtId="49" fontId="0" fillId="45" borderId="0" xfId="0" applyNumberFormat="1" applyFill="1" applyBorder="1" applyAlignment="1" applyProtection="1">
      <alignment horizontal="center" vertical="center" wrapText="1"/>
      <protection hidden="1"/>
    </xf>
    <xf numFmtId="49" fontId="0" fillId="45" borderId="0" xfId="0" applyNumberFormat="1" applyFill="1" applyAlignment="1" applyProtection="1">
      <alignment/>
      <protection hidden="1"/>
    </xf>
    <xf numFmtId="49" fontId="0" fillId="0" borderId="0" xfId="0" applyNumberFormat="1" applyFill="1" applyAlignment="1" applyProtection="1">
      <alignment/>
      <protection hidden="1"/>
    </xf>
    <xf numFmtId="4" fontId="24" fillId="32" borderId="10" xfId="0" applyNumberFormat="1" applyFont="1" applyFill="1" applyBorder="1" applyAlignment="1" applyProtection="1">
      <alignment horizontal="center" vertical="center" wrapText="1"/>
      <protection locked="0"/>
    </xf>
    <xf numFmtId="0" fontId="24" fillId="32" borderId="10" xfId="0" applyFont="1" applyFill="1" applyBorder="1" applyAlignment="1" applyProtection="1">
      <alignment horizontal="center" vertical="center" wrapText="1"/>
      <protection locked="0"/>
    </xf>
    <xf numFmtId="0" fontId="24" fillId="32" borderId="0" xfId="0" applyFont="1" applyFill="1" applyBorder="1" applyAlignment="1" applyProtection="1">
      <alignment/>
      <protection hidden="1"/>
    </xf>
    <xf numFmtId="0" fontId="24" fillId="32" borderId="0" xfId="0" applyFont="1" applyFill="1" applyAlignment="1" applyProtection="1">
      <alignment/>
      <protection hidden="1"/>
    </xf>
    <xf numFmtId="0" fontId="24" fillId="32" borderId="19" xfId="0" applyFont="1" applyFill="1" applyBorder="1" applyAlignment="1" applyProtection="1">
      <alignment wrapText="1"/>
      <protection hidden="1"/>
    </xf>
    <xf numFmtId="0" fontId="24" fillId="32" borderId="15" xfId="0" applyFont="1" applyFill="1" applyBorder="1" applyAlignment="1" applyProtection="1">
      <alignment wrapText="1"/>
      <protection hidden="1"/>
    </xf>
    <xf numFmtId="0" fontId="24" fillId="32" borderId="15" xfId="0" applyFont="1" applyFill="1" applyBorder="1" applyAlignment="1" applyProtection="1">
      <alignment/>
      <protection hidden="1"/>
    </xf>
    <xf numFmtId="0" fontId="6" fillId="48" borderId="39" xfId="0" applyFont="1" applyFill="1" applyBorder="1" applyAlignment="1" applyProtection="1">
      <alignment horizontal="center" vertical="center" wrapText="1"/>
      <protection hidden="1"/>
    </xf>
    <xf numFmtId="0" fontId="6" fillId="48" borderId="32" xfId="0" applyFont="1" applyFill="1" applyBorder="1" applyAlignment="1" applyProtection="1">
      <alignment horizontal="center" vertical="center" wrapText="1"/>
      <protection hidden="1"/>
    </xf>
    <xf numFmtId="0" fontId="6" fillId="49" borderId="34" xfId="0" applyFont="1" applyFill="1" applyBorder="1" applyAlignment="1" applyProtection="1">
      <alignment horizontal="left" wrapText="1"/>
      <protection hidden="1"/>
    </xf>
    <xf numFmtId="0" fontId="6" fillId="48" borderId="0" xfId="0" applyFont="1" applyFill="1" applyBorder="1" applyAlignment="1" applyProtection="1">
      <alignment horizontal="left" wrapText="1"/>
      <protection hidden="1"/>
    </xf>
    <xf numFmtId="0" fontId="0" fillId="43" borderId="0" xfId="0" applyFont="1" applyFill="1" applyBorder="1" applyAlignment="1" applyProtection="1">
      <alignment wrapText="1"/>
      <protection hidden="1"/>
    </xf>
    <xf numFmtId="0" fontId="24" fillId="4" borderId="10" xfId="0" applyFont="1" applyFill="1" applyBorder="1" applyAlignment="1" applyProtection="1">
      <alignment horizontal="center" vertical="center" wrapText="1"/>
      <protection hidden="1"/>
    </xf>
    <xf numFmtId="3" fontId="24" fillId="4" borderId="10" xfId="0" applyNumberFormat="1" applyFont="1" applyFill="1" applyBorder="1" applyAlignment="1" applyProtection="1">
      <alignment horizontal="center" vertical="center" wrapText="1"/>
      <protection hidden="1"/>
    </xf>
    <xf numFmtId="0" fontId="0" fillId="0" borderId="40" xfId="0" applyBorder="1" applyAlignment="1" applyProtection="1">
      <alignment wrapText="1"/>
      <protection hidden="1"/>
    </xf>
    <xf numFmtId="0" fontId="23" fillId="4" borderId="10"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wrapText="1"/>
      <protection hidden="1"/>
    </xf>
    <xf numFmtId="0" fontId="18" fillId="32" borderId="0" xfId="0" applyFont="1" applyFill="1" applyAlignment="1" applyProtection="1">
      <alignment horizontal="justify" vertical="center" wrapText="1"/>
      <protection hidden="1"/>
    </xf>
    <xf numFmtId="0" fontId="17" fillId="32" borderId="0" xfId="0" applyFont="1" applyFill="1" applyAlignment="1" applyProtection="1">
      <alignment horizontal="justify" vertical="center" wrapText="1"/>
      <protection hidden="1"/>
    </xf>
    <xf numFmtId="0" fontId="4" fillId="32" borderId="0" xfId="0" applyFont="1" applyFill="1" applyAlignment="1" applyProtection="1">
      <alignment horizontal="right"/>
      <protection hidden="1"/>
    </xf>
    <xf numFmtId="0" fontId="0" fillId="32" borderId="0" xfId="0" applyNumberFormat="1" applyFont="1" applyFill="1" applyAlignment="1" applyProtection="1">
      <alignment/>
      <protection hidden="1"/>
    </xf>
    <xf numFmtId="0" fontId="0" fillId="32" borderId="15" xfId="0" applyFill="1" applyBorder="1" applyAlignment="1" applyProtection="1">
      <alignment wrapText="1"/>
      <protection locked="0"/>
    </xf>
    <xf numFmtId="0" fontId="0" fillId="40" borderId="14" xfId="0" applyFont="1" applyFill="1" applyBorder="1" applyAlignment="1" applyProtection="1">
      <alignment horizontal="center" vertical="center" wrapText="1"/>
      <protection locked="0"/>
    </xf>
    <xf numFmtId="0" fontId="0" fillId="43" borderId="0" xfId="0" applyFont="1" applyFill="1" applyAlignment="1" applyProtection="1">
      <alignment/>
      <protection hidden="1"/>
    </xf>
    <xf numFmtId="0" fontId="0" fillId="43" borderId="0" xfId="0" applyNumberFormat="1" applyFont="1" applyFill="1" applyAlignment="1" applyProtection="1">
      <alignment wrapText="1"/>
      <protection hidden="1"/>
    </xf>
    <xf numFmtId="0" fontId="17" fillId="43" borderId="0" xfId="0" applyFont="1" applyFill="1" applyAlignment="1" applyProtection="1">
      <alignment/>
      <protection hidden="1"/>
    </xf>
    <xf numFmtId="0" fontId="0" fillId="50" borderId="0" xfId="0" applyFont="1" applyFill="1" applyAlignment="1" applyProtection="1">
      <alignment wrapText="1"/>
      <protection hidden="1"/>
    </xf>
    <xf numFmtId="0" fontId="20" fillId="32" borderId="0" xfId="0" applyFont="1" applyFill="1" applyBorder="1" applyAlignment="1" applyProtection="1">
      <alignment horizontal="left" vertical="center"/>
      <protection hidden="1"/>
    </xf>
    <xf numFmtId="0" fontId="0" fillId="32" borderId="0" xfId="0" applyFont="1" applyFill="1" applyAlignment="1" applyProtection="1">
      <alignment vertical="center" wrapText="1"/>
      <protection hidden="1"/>
    </xf>
    <xf numFmtId="0" fontId="0" fillId="32" borderId="35" xfId="0" applyFont="1" applyFill="1" applyBorder="1" applyAlignment="1" applyProtection="1">
      <alignment/>
      <protection hidden="1"/>
    </xf>
    <xf numFmtId="0" fontId="0" fillId="32" borderId="0" xfId="0" applyFont="1" applyFill="1" applyAlignment="1" applyProtection="1">
      <alignment horizontal="center"/>
      <protection locked="0"/>
    </xf>
    <xf numFmtId="0" fontId="0" fillId="51" borderId="10" xfId="0" applyFill="1" applyBorder="1" applyAlignment="1" applyProtection="1">
      <alignment horizontal="center" vertical="center" wrapText="1"/>
      <protection locked="0"/>
    </xf>
    <xf numFmtId="0" fontId="6" fillId="36" borderId="41" xfId="0" applyFont="1" applyFill="1" applyBorder="1" applyAlignment="1" applyProtection="1">
      <alignment horizontal="center" vertical="center" wrapText="1"/>
      <protection hidden="1"/>
    </xf>
    <xf numFmtId="0" fontId="0" fillId="40" borderId="0" xfId="0" applyFont="1" applyFill="1" applyBorder="1" applyAlignment="1" applyProtection="1">
      <alignment vertical="center" wrapText="1"/>
      <protection hidden="1"/>
    </xf>
    <xf numFmtId="0" fontId="0" fillId="40" borderId="0" xfId="0" applyFont="1" applyFill="1" applyBorder="1" applyAlignment="1" applyProtection="1">
      <alignment horizontal="center" wrapText="1"/>
      <protection hidden="1"/>
    </xf>
    <xf numFmtId="0" fontId="0" fillId="32" borderId="0" xfId="0" applyFont="1" applyFill="1" applyBorder="1" applyAlignment="1" applyProtection="1">
      <alignment vertical="top" wrapText="1"/>
      <protection locked="0"/>
    </xf>
    <xf numFmtId="4" fontId="6" fillId="52" borderId="10" xfId="0" applyNumberFormat="1" applyFont="1" applyFill="1" applyBorder="1" applyAlignment="1" applyProtection="1">
      <alignment vertical="center" wrapText="1"/>
      <protection hidden="1"/>
    </xf>
    <xf numFmtId="10" fontId="0" fillId="52" borderId="10" xfId="0" applyNumberFormat="1" applyFont="1" applyFill="1" applyBorder="1" applyAlignment="1" applyProtection="1">
      <alignment vertical="center" wrapText="1"/>
      <protection hidden="1"/>
    </xf>
    <xf numFmtId="2" fontId="6" fillId="32" borderId="0" xfId="0" applyNumberFormat="1" applyFont="1" applyFill="1" applyBorder="1" applyAlignment="1" applyProtection="1">
      <alignment horizontal="center" vertical="center" wrapText="1"/>
      <protection hidden="1"/>
    </xf>
    <xf numFmtId="4" fontId="78" fillId="32" borderId="0" xfId="0" applyNumberFormat="1" applyFont="1" applyFill="1" applyBorder="1" applyAlignment="1" applyProtection="1">
      <alignment wrapText="1"/>
      <protection hidden="1"/>
    </xf>
    <xf numFmtId="2" fontId="6" fillId="49" borderId="34" xfId="0" applyNumberFormat="1" applyFont="1" applyFill="1" applyBorder="1" applyAlignment="1" applyProtection="1">
      <alignment horizontal="left" wrapText="1"/>
      <protection hidden="1"/>
    </xf>
    <xf numFmtId="2" fontId="0" fillId="41" borderId="0" xfId="0" applyNumberFormat="1" applyFont="1" applyFill="1" applyBorder="1" applyAlignment="1" applyProtection="1">
      <alignment wrapText="1"/>
      <protection hidden="1"/>
    </xf>
    <xf numFmtId="0" fontId="6" fillId="38" borderId="17" xfId="0" applyFont="1" applyFill="1" applyBorder="1" applyAlignment="1" applyProtection="1">
      <alignment horizontal="center" vertical="center" wrapText="1"/>
      <protection hidden="1"/>
    </xf>
    <xf numFmtId="0" fontId="6" fillId="38" borderId="20" xfId="0" applyFont="1" applyFill="1" applyBorder="1" applyAlignment="1" applyProtection="1">
      <alignment horizontal="center" vertical="center"/>
      <protection hidden="1"/>
    </xf>
    <xf numFmtId="0" fontId="6" fillId="40" borderId="17" xfId="0" applyFont="1" applyFill="1" applyBorder="1" applyAlignment="1" applyProtection="1">
      <alignment horizontal="center" vertical="center" wrapText="1"/>
      <protection hidden="1"/>
    </xf>
    <xf numFmtId="0" fontId="6" fillId="40" borderId="0" xfId="0" applyFont="1" applyFill="1" applyAlignment="1" applyProtection="1">
      <alignment/>
      <protection hidden="1"/>
    </xf>
    <xf numFmtId="0" fontId="0" fillId="36" borderId="0" xfId="0" applyFont="1" applyFill="1" applyAlignment="1" applyProtection="1">
      <alignment/>
      <protection hidden="1"/>
    </xf>
    <xf numFmtId="0" fontId="6" fillId="0" borderId="0" xfId="0" applyFont="1" applyFill="1" applyBorder="1" applyAlignment="1" applyProtection="1">
      <alignment horizontal="center" vertical="center" wrapText="1"/>
      <protection hidden="1"/>
    </xf>
    <xf numFmtId="0" fontId="6" fillId="32" borderId="19" xfId="0" applyFont="1" applyFill="1" applyBorder="1" applyAlignment="1" applyProtection="1">
      <alignment horizontal="center" vertical="center" wrapText="1"/>
      <protection hidden="1"/>
    </xf>
    <xf numFmtId="0" fontId="6" fillId="32" borderId="42" xfId="0" applyFont="1" applyFill="1" applyBorder="1" applyAlignment="1" applyProtection="1">
      <alignment horizontal="center" vertical="center"/>
      <protection hidden="1"/>
    </xf>
    <xf numFmtId="49" fontId="6" fillId="33" borderId="10" xfId="0" applyNumberFormat="1" applyFont="1" applyFill="1" applyBorder="1" applyAlignment="1" applyProtection="1">
      <alignment horizontal="center" vertical="center" wrapText="1"/>
      <protection locked="0"/>
    </xf>
    <xf numFmtId="49" fontId="0" fillId="32" borderId="0" xfId="0" applyNumberFormat="1" applyFont="1" applyFill="1" applyBorder="1" applyAlignment="1" applyProtection="1">
      <alignment horizontal="center" vertical="center" wrapText="1"/>
      <protection hidden="1"/>
    </xf>
    <xf numFmtId="4" fontId="6" fillId="33" borderId="10"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vertical="center" wrapText="1"/>
      <protection locked="0"/>
    </xf>
    <xf numFmtId="0" fontId="6" fillId="36" borderId="14" xfId="0" applyFont="1" applyFill="1" applyBorder="1" applyAlignment="1" applyProtection="1">
      <alignment horizontal="center" vertical="center"/>
      <protection hidden="1"/>
    </xf>
    <xf numFmtId="209" fontId="0" fillId="32" borderId="10"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horizontal="center" vertical="center" wrapText="1"/>
      <protection locked="0"/>
    </xf>
    <xf numFmtId="0" fontId="0" fillId="32" borderId="0" xfId="0" applyFont="1" applyFill="1" applyBorder="1" applyAlignment="1" applyProtection="1">
      <alignment horizontal="center" vertical="center"/>
      <protection hidden="1"/>
    </xf>
    <xf numFmtId="49" fontId="0" fillId="33" borderId="10" xfId="0" applyNumberFormat="1" applyFont="1" applyFill="1" applyBorder="1" applyAlignment="1" applyProtection="1">
      <alignment horizontal="center" vertical="center" wrapText="1"/>
      <protection locked="0"/>
    </xf>
    <xf numFmtId="10" fontId="0" fillId="32" borderId="10" xfId="0" applyNumberFormat="1" applyFont="1" applyFill="1" applyBorder="1" applyAlignment="1" applyProtection="1">
      <alignment horizontal="center" vertical="center" wrapText="1"/>
      <protection locked="0"/>
    </xf>
    <xf numFmtId="0" fontId="6" fillId="32" borderId="0" xfId="0" applyNumberFormat="1" applyFont="1" applyFill="1" applyBorder="1" applyAlignment="1" applyProtection="1">
      <alignment horizontal="center" vertical="center" wrapText="1"/>
      <protection hidden="1"/>
    </xf>
    <xf numFmtId="0" fontId="0" fillId="34" borderId="10" xfId="0" applyNumberFormat="1" applyFill="1" applyBorder="1" applyAlignment="1" applyProtection="1">
      <alignment horizontal="center" vertical="center" wrapText="1"/>
      <protection hidden="1"/>
    </xf>
    <xf numFmtId="0" fontId="0" fillId="32" borderId="0" xfId="0" applyNumberFormat="1" applyFill="1" applyBorder="1" applyAlignment="1" applyProtection="1">
      <alignment horizontal="center" vertical="center" wrapText="1"/>
      <protection hidden="1"/>
    </xf>
    <xf numFmtId="0" fontId="0" fillId="32" borderId="0" xfId="0" applyNumberFormat="1" applyFont="1" applyFill="1" applyBorder="1" applyAlignment="1" applyProtection="1">
      <alignment horizontal="center" vertical="center" wrapText="1"/>
      <protection hidden="1"/>
    </xf>
    <xf numFmtId="2" fontId="6" fillId="32" borderId="0" xfId="0" applyNumberFormat="1" applyFont="1" applyFill="1" applyBorder="1" applyAlignment="1" applyProtection="1">
      <alignment horizontal="center" vertical="center" wrapText="1"/>
      <protection hidden="1"/>
    </xf>
    <xf numFmtId="2" fontId="0" fillId="32" borderId="0" xfId="0" applyNumberFormat="1" applyFill="1" applyBorder="1" applyAlignment="1" applyProtection="1">
      <alignment horizontal="center" vertical="center" wrapText="1"/>
      <protection hidden="1"/>
    </xf>
    <xf numFmtId="2" fontId="0" fillId="32" borderId="0"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wrapText="1"/>
      <protection hidden="1"/>
    </xf>
    <xf numFmtId="0" fontId="79" fillId="32" borderId="0" xfId="0" applyFont="1" applyFill="1" applyBorder="1" applyAlignment="1" applyProtection="1">
      <alignment vertical="top" wrapText="1"/>
      <protection locked="0"/>
    </xf>
    <xf numFmtId="0" fontId="17" fillId="32" borderId="0" xfId="0" applyFont="1" applyFill="1" applyAlignment="1" applyProtection="1">
      <alignment horizontal="justify" vertical="center" wrapText="1"/>
      <protection hidden="1"/>
    </xf>
    <xf numFmtId="0" fontId="23" fillId="4" borderId="10" xfId="0" applyFont="1" applyFill="1" applyBorder="1" applyAlignment="1" applyProtection="1">
      <alignment horizontal="center" vertical="center" wrapText="1"/>
      <protection hidden="1"/>
    </xf>
    <xf numFmtId="0" fontId="6" fillId="41" borderId="0" xfId="0" applyFont="1" applyFill="1" applyBorder="1" applyAlignment="1" applyProtection="1">
      <alignment wrapText="1"/>
      <protection hidden="1"/>
    </xf>
    <xf numFmtId="0" fontId="6" fillId="32" borderId="0" xfId="0" applyFont="1" applyFill="1" applyAlignment="1" applyProtection="1">
      <alignment horizontal="right"/>
      <protection hidden="1"/>
    </xf>
    <xf numFmtId="0" fontId="0" fillId="32" borderId="1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center"/>
      <protection hidden="1"/>
    </xf>
    <xf numFmtId="14" fontId="0" fillId="32" borderId="10" xfId="0" applyNumberFormat="1" applyFont="1" applyFill="1" applyBorder="1" applyAlignment="1" applyProtection="1">
      <alignment horizontal="center" vertical="center" wrapText="1"/>
      <protection locked="0"/>
    </xf>
    <xf numFmtId="4" fontId="0" fillId="32" borderId="12" xfId="0" applyNumberFormat="1" applyFont="1" applyFill="1" applyBorder="1" applyAlignment="1" applyProtection="1">
      <alignment horizontal="center" vertical="center" wrapText="1"/>
      <protection locked="0"/>
    </xf>
    <xf numFmtId="0" fontId="6" fillId="32" borderId="0" xfId="0" applyFont="1" applyFill="1" applyBorder="1" applyAlignment="1" applyProtection="1">
      <alignment vertical="center"/>
      <protection hidden="1"/>
    </xf>
    <xf numFmtId="0" fontId="0" fillId="0" borderId="0" xfId="0" applyBorder="1" applyAlignment="1">
      <alignment/>
    </xf>
    <xf numFmtId="0" fontId="0" fillId="32" borderId="0" xfId="0" applyFont="1" applyFill="1" applyBorder="1" applyAlignment="1" applyProtection="1">
      <alignment horizontal="justify"/>
      <protection hidden="1"/>
    </xf>
    <xf numFmtId="0" fontId="0" fillId="0" borderId="0" xfId="0" applyFont="1" applyBorder="1" applyAlignment="1">
      <alignment/>
    </xf>
    <xf numFmtId="0" fontId="0" fillId="32" borderId="0" xfId="0" applyFont="1" applyFill="1" applyBorder="1" applyAlignment="1" applyProtection="1">
      <alignment horizontal="left"/>
      <protection hidden="1"/>
    </xf>
    <xf numFmtId="0" fontId="0" fillId="53" borderId="0" xfId="0" applyFont="1" applyFill="1" applyBorder="1" applyAlignment="1" applyProtection="1">
      <alignment/>
      <protection hidden="1"/>
    </xf>
    <xf numFmtId="0" fontId="0" fillId="32" borderId="0" xfId="0" applyFont="1" applyFill="1" applyBorder="1" applyAlignment="1" applyProtection="1">
      <alignment horizontal="right"/>
      <protection hidden="1"/>
    </xf>
    <xf numFmtId="0" fontId="80" fillId="32" borderId="0" xfId="0" applyFont="1" applyFill="1" applyBorder="1" applyAlignment="1">
      <alignment/>
    </xf>
    <xf numFmtId="0" fontId="81" fillId="32" borderId="0" xfId="0" applyFont="1" applyFill="1" applyBorder="1" applyAlignment="1">
      <alignment/>
    </xf>
    <xf numFmtId="0" fontId="82" fillId="0" borderId="0" xfId="0" applyFont="1" applyFill="1" applyBorder="1" applyAlignment="1">
      <alignment vertical="center"/>
    </xf>
    <xf numFmtId="4" fontId="0" fillId="32" borderId="18" xfId="0" applyNumberFormat="1" applyFont="1" applyFill="1" applyBorder="1" applyAlignment="1" applyProtection="1">
      <alignment horizontal="center" vertical="center" wrapText="1"/>
      <protection locked="0"/>
    </xf>
    <xf numFmtId="208" fontId="0" fillId="54" borderId="10" xfId="0" applyNumberFormat="1" applyFont="1" applyFill="1" applyBorder="1" applyAlignment="1" applyProtection="1">
      <alignment horizontal="center" vertical="center" wrapText="1"/>
      <protection locked="0"/>
    </xf>
    <xf numFmtId="0" fontId="0" fillId="40" borderId="0" xfId="0" applyFont="1" applyFill="1" applyBorder="1" applyAlignment="1" applyProtection="1">
      <alignment wrapText="1"/>
      <protection hidden="1"/>
    </xf>
    <xf numFmtId="0" fontId="0" fillId="32" borderId="15" xfId="0" applyFont="1" applyFill="1" applyBorder="1" applyAlignment="1" applyProtection="1">
      <alignment horizontal="left" vertical="top" wrapText="1"/>
      <protection locked="0"/>
    </xf>
    <xf numFmtId="0" fontId="0" fillId="32" borderId="21" xfId="0" applyFont="1" applyFill="1" applyBorder="1" applyAlignment="1" applyProtection="1">
      <alignment horizontal="left" vertical="top" wrapText="1"/>
      <protection locked="0"/>
    </xf>
    <xf numFmtId="0" fontId="0" fillId="32" borderId="17" xfId="0" applyFont="1" applyFill="1" applyBorder="1" applyAlignment="1" applyProtection="1">
      <alignment horizontal="left" vertical="top" wrapText="1"/>
      <protection locked="0"/>
    </xf>
    <xf numFmtId="4" fontId="0" fillId="32" borderId="10" xfId="0" applyNumberFormat="1" applyFont="1" applyFill="1" applyBorder="1" applyAlignment="1" applyProtection="1">
      <alignment horizontal="right" vertical="center" wrapText="1"/>
      <protection locked="0"/>
    </xf>
    <xf numFmtId="0" fontId="18" fillId="32" borderId="0" xfId="0" applyFont="1" applyFill="1" applyAlignment="1" applyProtection="1">
      <alignment horizontal="justify" vertical="center" wrapText="1"/>
      <protection hidden="1"/>
    </xf>
    <xf numFmtId="0" fontId="0" fillId="40" borderId="0" xfId="0" applyFont="1" applyFill="1" applyAlignment="1" applyProtection="1">
      <alignment/>
      <protection hidden="1"/>
    </xf>
    <xf numFmtId="0" fontId="0" fillId="40" borderId="0" xfId="0" applyFont="1" applyFill="1" applyAlignment="1" applyProtection="1">
      <alignment horizontal="right"/>
      <protection hidden="1"/>
    </xf>
    <xf numFmtId="0" fontId="0" fillId="40" borderId="0" xfId="0" applyFill="1" applyAlignment="1">
      <alignment/>
    </xf>
    <xf numFmtId="3" fontId="0" fillId="40" borderId="0" xfId="0" applyNumberFormat="1" applyFont="1" applyFill="1" applyAlignment="1" applyProtection="1">
      <alignment horizontal="right"/>
      <protection hidden="1"/>
    </xf>
    <xf numFmtId="0" fontId="0" fillId="0" borderId="0" xfId="0" applyFont="1" applyBorder="1" applyAlignment="1" applyProtection="1">
      <alignment horizontal="center"/>
      <protection hidden="1"/>
    </xf>
    <xf numFmtId="0" fontId="0" fillId="32" borderId="19" xfId="0" applyFont="1" applyFill="1" applyBorder="1" applyAlignment="1" applyProtection="1">
      <alignment horizontal="center"/>
      <protection hidden="1"/>
    </xf>
    <xf numFmtId="0" fontId="0" fillId="51" borderId="10" xfId="0"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vertical="center" wrapText="1"/>
      <protection locked="0"/>
    </xf>
    <xf numFmtId="0" fontId="83" fillId="36" borderId="10" xfId="0" applyFont="1" applyFill="1" applyBorder="1" applyAlignment="1" applyProtection="1">
      <alignment horizontal="center" vertical="center" wrapText="1"/>
      <protection hidden="1"/>
    </xf>
    <xf numFmtId="0" fontId="6" fillId="32" borderId="41" xfId="0" applyFont="1" applyFill="1" applyBorder="1" applyAlignment="1" applyProtection="1">
      <alignment horizontal="center" vertical="center" wrapText="1"/>
      <protection hidden="1"/>
    </xf>
    <xf numFmtId="2" fontId="6" fillId="36" borderId="10" xfId="0" applyNumberFormat="1" applyFont="1" applyFill="1" applyBorder="1" applyAlignment="1" applyProtection="1">
      <alignment horizontal="center" vertical="center" wrapText="1"/>
      <protection hidden="1"/>
    </xf>
    <xf numFmtId="0" fontId="0" fillId="36" borderId="10" xfId="0" applyFont="1" applyFill="1" applyBorder="1" applyAlignment="1" applyProtection="1">
      <alignment/>
      <protection hidden="1"/>
    </xf>
    <xf numFmtId="0" fontId="0" fillId="33" borderId="43" xfId="0" applyFont="1" applyFill="1" applyBorder="1" applyAlignment="1" applyProtection="1">
      <alignment vertical="center" wrapText="1"/>
      <protection locked="0"/>
    </xf>
    <xf numFmtId="0" fontId="0" fillId="33" borderId="42" xfId="0" applyFont="1" applyFill="1" applyBorder="1" applyAlignment="1" applyProtection="1">
      <alignment vertical="center" wrapText="1"/>
      <protection locked="0"/>
    </xf>
    <xf numFmtId="0" fontId="0" fillId="33" borderId="43"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49" fontId="0" fillId="32" borderId="43" xfId="0" applyNumberFormat="1" applyFont="1" applyFill="1" applyBorder="1" applyAlignment="1" applyProtection="1">
      <alignment horizontal="center" vertical="center" wrapText="1"/>
      <protection locked="0"/>
    </xf>
    <xf numFmtId="49" fontId="0" fillId="32" borderId="12" xfId="0" applyNumberFormat="1" applyFont="1" applyFill="1" applyBorder="1" applyAlignment="1" applyProtection="1">
      <alignment horizontal="center" vertical="center" wrapText="1"/>
      <protection locked="0"/>
    </xf>
    <xf numFmtId="49" fontId="0" fillId="32" borderId="42" xfId="0" applyNumberFormat="1" applyFont="1" applyFill="1" applyBorder="1" applyAlignment="1" applyProtection="1">
      <alignment horizontal="center" vertical="center" wrapText="1"/>
      <protection locked="0"/>
    </xf>
    <xf numFmtId="2" fontId="0" fillId="34" borderId="43" xfId="0" applyNumberFormat="1" applyFont="1" applyFill="1" applyBorder="1" applyAlignment="1" applyProtection="1">
      <alignment vertical="center" wrapText="1"/>
      <protection hidden="1"/>
    </xf>
    <xf numFmtId="2" fontId="0" fillId="0" borderId="12" xfId="0" applyNumberFormat="1" applyBorder="1" applyAlignment="1">
      <alignment vertical="center" wrapText="1"/>
    </xf>
    <xf numFmtId="2" fontId="0" fillId="0" borderId="42" xfId="0" applyNumberFormat="1" applyBorder="1" applyAlignment="1">
      <alignment vertical="center" wrapText="1"/>
    </xf>
    <xf numFmtId="0" fontId="6" fillId="32"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wrapText="1"/>
      <protection hidden="1"/>
    </xf>
    <xf numFmtId="0" fontId="6" fillId="32" borderId="0" xfId="0" applyFont="1" applyFill="1" applyBorder="1" applyAlignment="1" applyProtection="1">
      <alignment vertical="center" wrapText="1"/>
      <protection hidden="1"/>
    </xf>
    <xf numFmtId="0" fontId="0" fillId="0" borderId="0" xfId="0" applyAlignment="1" applyProtection="1">
      <alignment/>
      <protection hidden="1"/>
    </xf>
    <xf numFmtId="0" fontId="19" fillId="32" borderId="0" xfId="0" applyFont="1" applyFill="1" applyBorder="1" applyAlignment="1" applyProtection="1">
      <alignment horizontal="center" wrapText="1"/>
      <protection hidden="1"/>
    </xf>
    <xf numFmtId="0" fontId="19" fillId="0" borderId="0" xfId="0" applyFont="1" applyAlignment="1" applyProtection="1">
      <alignment horizontal="center" wrapText="1"/>
      <protection hidden="1"/>
    </xf>
    <xf numFmtId="0" fontId="14" fillId="32" borderId="0" xfId="0" applyFont="1" applyFill="1" applyBorder="1" applyAlignment="1" applyProtection="1">
      <alignment vertical="center" wrapText="1"/>
      <protection hidden="1"/>
    </xf>
    <xf numFmtId="0" fontId="13" fillId="0" borderId="0" xfId="0" applyFont="1" applyAlignment="1" applyProtection="1">
      <alignment vertical="center" wrapText="1"/>
      <protection hidden="1"/>
    </xf>
    <xf numFmtId="208" fontId="6" fillId="34" borderId="43" xfId="0" applyNumberFormat="1" applyFont="1" applyFill="1" applyBorder="1" applyAlignment="1" applyProtection="1">
      <alignment horizontal="right" vertical="center" wrapText="1" indent="2"/>
      <protection hidden="1"/>
    </xf>
    <xf numFmtId="208" fontId="6" fillId="0" borderId="12" xfId="0" applyNumberFormat="1" applyFont="1" applyBorder="1" applyAlignment="1" applyProtection="1">
      <alignment horizontal="right" vertical="center" wrapText="1" indent="2"/>
      <protection hidden="1"/>
    </xf>
    <xf numFmtId="208" fontId="6" fillId="0" borderId="42" xfId="0" applyNumberFormat="1" applyFont="1" applyBorder="1" applyAlignment="1" applyProtection="1">
      <alignment horizontal="right" vertical="center" wrapText="1" indent="2"/>
      <protection hidden="1"/>
    </xf>
    <xf numFmtId="49" fontId="19" fillId="32" borderId="0" xfId="0" applyNumberFormat="1" applyFont="1" applyFill="1" applyBorder="1" applyAlignment="1" applyProtection="1">
      <alignment horizontal="center" wrapText="1"/>
      <protection hidden="1"/>
    </xf>
    <xf numFmtId="0" fontId="19" fillId="0" borderId="0" xfId="0" applyFont="1" applyAlignment="1">
      <alignment horizontal="center" wrapText="1"/>
    </xf>
    <xf numFmtId="0" fontId="5" fillId="32" borderId="11" xfId="0" applyFont="1" applyFill="1" applyBorder="1" applyAlignment="1" applyProtection="1">
      <alignment horizontal="center" vertical="center"/>
      <protection hidden="1"/>
    </xf>
    <xf numFmtId="0" fontId="0" fillId="0" borderId="11" xfId="0" applyBorder="1" applyAlignment="1">
      <alignment horizontal="center" vertical="center"/>
    </xf>
    <xf numFmtId="0" fontId="0" fillId="0" borderId="0" xfId="0" applyAlignment="1">
      <alignment vertical="center" wrapText="1"/>
    </xf>
    <xf numFmtId="0" fontId="0" fillId="32" borderId="0" xfId="0" applyFont="1" applyFill="1" applyBorder="1" applyAlignment="1" applyProtection="1">
      <alignment horizontal="center" vertical="center" wrapText="1"/>
      <protection hidden="1"/>
    </xf>
    <xf numFmtId="208" fontId="6" fillId="40" borderId="0" xfId="0" applyNumberFormat="1" applyFont="1" applyFill="1" applyBorder="1" applyAlignment="1" applyProtection="1">
      <alignment horizontal="right" vertical="center" wrapText="1" indent="2"/>
      <protection hidden="1"/>
    </xf>
    <xf numFmtId="0" fontId="0" fillId="32" borderId="11" xfId="0" applyFont="1" applyFill="1" applyBorder="1" applyAlignment="1" applyProtection="1">
      <alignment horizontal="center" vertical="center" wrapText="1"/>
      <protection hidden="1"/>
    </xf>
    <xf numFmtId="0" fontId="7" fillId="32" borderId="0" xfId="0" applyFont="1" applyFill="1" applyAlignment="1" applyProtection="1">
      <alignment horizontal="center" vertical="center" wrapText="1"/>
      <protection hidden="1"/>
    </xf>
    <xf numFmtId="0" fontId="0" fillId="32" borderId="0" xfId="0" applyFont="1" applyFill="1" applyAlignment="1" applyProtection="1">
      <alignment horizontal="center" vertical="center" wrapText="1"/>
      <protection hidden="1"/>
    </xf>
    <xf numFmtId="0" fontId="8" fillId="32" borderId="0" xfId="0" applyFont="1" applyFill="1" applyAlignment="1" applyProtection="1">
      <alignment horizontal="center"/>
      <protection hidden="1"/>
    </xf>
    <xf numFmtId="0" fontId="0" fillId="32" borderId="0" xfId="0" applyFont="1" applyFill="1" applyAlignment="1" applyProtection="1">
      <alignment horizontal="center"/>
      <protection hidden="1"/>
    </xf>
    <xf numFmtId="0" fontId="10" fillId="32" borderId="43" xfId="0" applyFont="1" applyFill="1" applyBorder="1" applyAlignment="1" applyProtection="1">
      <alignment vertical="center" wrapText="1"/>
      <protection locked="0"/>
    </xf>
    <xf numFmtId="0" fontId="10" fillId="32" borderId="12" xfId="0" applyFont="1" applyFill="1" applyBorder="1" applyAlignment="1" applyProtection="1">
      <alignment vertical="center" wrapText="1"/>
      <protection locked="0"/>
    </xf>
    <xf numFmtId="0" fontId="10" fillId="32" borderId="42" xfId="0" applyFont="1" applyFill="1" applyBorder="1" applyAlignment="1" applyProtection="1">
      <alignment vertical="center" wrapText="1"/>
      <protection locked="0"/>
    </xf>
    <xf numFmtId="0" fontId="5" fillId="32" borderId="0" xfId="0" applyFont="1" applyFill="1" applyBorder="1" applyAlignment="1" applyProtection="1">
      <alignment horizontal="center" vertical="center"/>
      <protection hidden="1"/>
    </xf>
    <xf numFmtId="0" fontId="0" fillId="32" borderId="0" xfId="0" applyFont="1" applyFill="1" applyBorder="1" applyAlignment="1" applyProtection="1">
      <alignment horizontal="center" vertical="center"/>
      <protection hidden="1"/>
    </xf>
    <xf numFmtId="0" fontId="0" fillId="32" borderId="0" xfId="0" applyFont="1" applyFill="1" applyAlignment="1" applyProtection="1">
      <alignment horizontal="center" vertical="center"/>
      <protection hidden="1"/>
    </xf>
    <xf numFmtId="0" fontId="0" fillId="32" borderId="19" xfId="0" applyFont="1" applyFill="1" applyBorder="1" applyAlignment="1" applyProtection="1">
      <alignment vertical="center" wrapText="1"/>
      <protection hidden="1"/>
    </xf>
    <xf numFmtId="0" fontId="0" fillId="33" borderId="42" xfId="0" applyFill="1" applyBorder="1" applyAlignment="1" applyProtection="1">
      <alignment horizontal="center" vertical="center" wrapText="1"/>
      <protection locked="0"/>
    </xf>
    <xf numFmtId="0" fontId="14" fillId="32" borderId="0" xfId="0" applyFont="1" applyFill="1" applyBorder="1" applyAlignment="1" applyProtection="1">
      <alignment vertical="center" wrapText="1"/>
      <protection hidden="1"/>
    </xf>
    <xf numFmtId="0" fontId="13" fillId="0" borderId="0" xfId="0" applyFont="1" applyAlignment="1">
      <alignment vertical="center" wrapText="1"/>
    </xf>
    <xf numFmtId="0" fontId="13" fillId="0" borderId="0" xfId="0" applyFont="1" applyAlignment="1">
      <alignment vertical="center"/>
    </xf>
    <xf numFmtId="0" fontId="6" fillId="32" borderId="19" xfId="0" applyFont="1" applyFill="1" applyBorder="1" applyAlignment="1" applyProtection="1">
      <alignment vertical="center" wrapText="1"/>
      <protection hidden="1"/>
    </xf>
    <xf numFmtId="0" fontId="0" fillId="0" borderId="0" xfId="0" applyAlignment="1">
      <alignment/>
    </xf>
    <xf numFmtId="0" fontId="84" fillId="32" borderId="0" xfId="0" applyFont="1" applyFill="1" applyAlignment="1" applyProtection="1">
      <alignment horizontal="left"/>
      <protection hidden="1"/>
    </xf>
    <xf numFmtId="0" fontId="0" fillId="40" borderId="0" xfId="0" applyFont="1" applyFill="1" applyBorder="1" applyAlignment="1" applyProtection="1">
      <alignment vertical="center" wrapText="1"/>
      <protection hidden="1"/>
    </xf>
    <xf numFmtId="0" fontId="6" fillId="32" borderId="0" xfId="0" applyFont="1" applyFill="1" applyBorder="1" applyAlignment="1" applyProtection="1">
      <alignment horizontal="left" vertical="center" wrapText="1"/>
      <protection hidden="1"/>
    </xf>
    <xf numFmtId="0" fontId="6" fillId="32" borderId="19" xfId="0" applyFont="1" applyFill="1" applyBorder="1" applyAlignment="1" applyProtection="1">
      <alignment horizontal="left" vertical="center" wrapText="1"/>
      <protection hidden="1"/>
    </xf>
    <xf numFmtId="49" fontId="0" fillId="32" borderId="43" xfId="0" applyNumberFormat="1" applyFont="1" applyFill="1" applyBorder="1" applyAlignment="1" applyProtection="1">
      <alignment vertical="center" wrapText="1"/>
      <protection locked="0"/>
    </xf>
    <xf numFmtId="49" fontId="0" fillId="32" borderId="42" xfId="0" applyNumberFormat="1" applyFill="1" applyBorder="1" applyAlignment="1" applyProtection="1">
      <alignment vertical="center" wrapText="1"/>
      <protection locked="0"/>
    </xf>
    <xf numFmtId="0" fontId="0" fillId="32" borderId="43" xfId="0" applyFont="1" applyFill="1" applyBorder="1" applyAlignment="1" applyProtection="1">
      <alignment vertical="center" wrapText="1"/>
      <protection locked="0"/>
    </xf>
    <xf numFmtId="0" fontId="0" fillId="32" borderId="12" xfId="0" applyFill="1" applyBorder="1" applyAlignment="1" applyProtection="1">
      <alignment vertical="center"/>
      <protection locked="0"/>
    </xf>
    <xf numFmtId="0" fontId="0" fillId="32" borderId="42" xfId="0" applyFill="1" applyBorder="1" applyAlignment="1" applyProtection="1">
      <alignment vertical="center"/>
      <protection locked="0"/>
    </xf>
    <xf numFmtId="0" fontId="0" fillId="32" borderId="14" xfId="0" applyFont="1" applyFill="1" applyBorder="1" applyAlignment="1" applyProtection="1">
      <alignment horizontal="center"/>
      <protection hidden="1"/>
    </xf>
    <xf numFmtId="0" fontId="0" fillId="32" borderId="0" xfId="0" applyFont="1" applyFill="1" applyBorder="1" applyAlignment="1" applyProtection="1">
      <alignment horizontal="center"/>
      <protection hidden="1"/>
    </xf>
    <xf numFmtId="49" fontId="1" fillId="32" borderId="43" xfId="54" applyNumberFormat="1" applyFill="1" applyBorder="1" applyAlignment="1" applyProtection="1">
      <alignment vertical="center" wrapText="1"/>
      <protection locked="0"/>
    </xf>
    <xf numFmtId="49" fontId="0" fillId="32" borderId="12" xfId="0" applyNumberFormat="1" applyFont="1" applyFill="1" applyBorder="1" applyAlignment="1" applyProtection="1">
      <alignment vertical="center"/>
      <protection locked="0"/>
    </xf>
    <xf numFmtId="49" fontId="0" fillId="32" borderId="42" xfId="0" applyNumberFormat="1" applyFont="1" applyFill="1" applyBorder="1" applyAlignment="1" applyProtection="1">
      <alignment vertical="center"/>
      <protection locked="0"/>
    </xf>
    <xf numFmtId="49" fontId="0" fillId="32" borderId="12" xfId="0" applyNumberFormat="1" applyFont="1" applyFill="1" applyBorder="1" applyAlignment="1" applyProtection="1">
      <alignment vertical="center" wrapText="1"/>
      <protection locked="0"/>
    </xf>
    <xf numFmtId="49" fontId="0" fillId="32" borderId="42" xfId="0" applyNumberFormat="1" applyFont="1" applyFill="1" applyBorder="1" applyAlignment="1" applyProtection="1">
      <alignment vertical="center" wrapText="1"/>
      <protection locked="0"/>
    </xf>
    <xf numFmtId="0" fontId="20" fillId="35" borderId="0" xfId="0" applyFont="1" applyFill="1" applyAlignment="1" applyProtection="1">
      <alignment/>
      <protection hidden="1"/>
    </xf>
    <xf numFmtId="0" fontId="19" fillId="35" borderId="0" xfId="0" applyFont="1" applyFill="1" applyAlignment="1">
      <alignment/>
    </xf>
    <xf numFmtId="0" fontId="0" fillId="32" borderId="12" xfId="0" applyFont="1" applyFill="1" applyBorder="1" applyAlignment="1" applyProtection="1">
      <alignment vertical="center" wrapText="1"/>
      <protection locked="0"/>
    </xf>
    <xf numFmtId="0" fontId="0" fillId="32" borderId="42" xfId="0" applyFont="1" applyFill="1" applyBorder="1" applyAlignment="1" applyProtection="1">
      <alignment vertical="center" wrapText="1"/>
      <protection locked="0"/>
    </xf>
    <xf numFmtId="0" fontId="0" fillId="32" borderId="28" xfId="0" applyFont="1" applyFill="1" applyBorder="1" applyAlignment="1" applyProtection="1">
      <alignment horizontal="center"/>
      <protection hidden="1"/>
    </xf>
    <xf numFmtId="0" fontId="0" fillId="32" borderId="44" xfId="0" applyFont="1" applyFill="1" applyBorder="1" applyAlignment="1" applyProtection="1">
      <alignment horizontal="center"/>
      <protection hidden="1"/>
    </xf>
    <xf numFmtId="0" fontId="0" fillId="32" borderId="29" xfId="0" applyFont="1" applyFill="1" applyBorder="1" applyAlignment="1" applyProtection="1">
      <alignment horizontal="center"/>
      <protection hidden="1"/>
    </xf>
    <xf numFmtId="0" fontId="84" fillId="32" borderId="0" xfId="0" applyFont="1" applyFill="1" applyAlignment="1" applyProtection="1">
      <alignment horizontal="left" wrapText="1"/>
      <protection hidden="1"/>
    </xf>
    <xf numFmtId="0" fontId="0" fillId="32" borderId="28" xfId="0" applyFont="1" applyFill="1" applyBorder="1" applyAlignment="1" applyProtection="1">
      <alignment horizontal="left" vertical="top" wrapText="1"/>
      <protection hidden="1"/>
    </xf>
    <xf numFmtId="0" fontId="0" fillId="32" borderId="44" xfId="0" applyFont="1" applyFill="1" applyBorder="1" applyAlignment="1" applyProtection="1">
      <alignment horizontal="left" vertical="top" wrapText="1"/>
      <protection hidden="1"/>
    </xf>
    <xf numFmtId="0" fontId="0" fillId="32" borderId="29" xfId="0" applyFont="1" applyFill="1" applyBorder="1" applyAlignment="1" applyProtection="1">
      <alignment horizontal="left" vertical="top" wrapText="1"/>
      <protection hidden="1"/>
    </xf>
    <xf numFmtId="4" fontId="6" fillId="34" borderId="45" xfId="0" applyNumberFormat="1" applyFont="1" applyFill="1" applyBorder="1" applyAlignment="1" applyProtection="1">
      <alignment wrapText="1"/>
      <protection hidden="1"/>
    </xf>
    <xf numFmtId="0" fontId="0" fillId="0" borderId="46" xfId="0" applyBorder="1" applyAlignment="1" applyProtection="1">
      <alignment wrapText="1"/>
      <protection hidden="1"/>
    </xf>
    <xf numFmtId="0" fontId="0" fillId="0" borderId="47" xfId="0" applyBorder="1" applyAlignment="1" applyProtection="1">
      <alignment wrapText="1"/>
      <protection hidden="1"/>
    </xf>
    <xf numFmtId="0" fontId="0" fillId="40" borderId="11" xfId="0" applyFont="1" applyFill="1" applyBorder="1" applyAlignment="1" applyProtection="1">
      <alignment vertical="center" wrapText="1"/>
      <protection hidden="1"/>
    </xf>
    <xf numFmtId="0" fontId="0" fillId="0" borderId="11" xfId="0" applyBorder="1" applyAlignment="1">
      <alignment vertical="center"/>
    </xf>
    <xf numFmtId="49" fontId="6" fillId="44" borderId="22" xfId="0" applyNumberFormat="1" applyFont="1" applyFill="1" applyBorder="1" applyAlignment="1" applyProtection="1">
      <alignment wrapText="1"/>
      <protection hidden="1"/>
    </xf>
    <xf numFmtId="49" fontId="6" fillId="44" borderId="23" xfId="0" applyNumberFormat="1" applyFont="1" applyFill="1" applyBorder="1" applyAlignment="1" applyProtection="1">
      <alignment wrapText="1"/>
      <protection hidden="1"/>
    </xf>
    <xf numFmtId="49" fontId="6" fillId="44" borderId="24" xfId="0" applyNumberFormat="1" applyFont="1" applyFill="1" applyBorder="1" applyAlignment="1" applyProtection="1">
      <alignment wrapText="1"/>
      <protection hidden="1"/>
    </xf>
    <xf numFmtId="49" fontId="6" fillId="44" borderId="22" xfId="0" applyNumberFormat="1" applyFont="1" applyFill="1" applyBorder="1" applyAlignment="1" applyProtection="1">
      <alignment vertical="center" wrapText="1"/>
      <protection hidden="1"/>
    </xf>
    <xf numFmtId="49" fontId="6" fillId="44" borderId="23" xfId="0" applyNumberFormat="1" applyFont="1" applyFill="1" applyBorder="1" applyAlignment="1" applyProtection="1">
      <alignment vertical="center" wrapText="1"/>
      <protection hidden="1"/>
    </xf>
    <xf numFmtId="49" fontId="6" fillId="44" borderId="24" xfId="0" applyNumberFormat="1" applyFont="1" applyFill="1" applyBorder="1" applyAlignment="1" applyProtection="1">
      <alignment vertical="center" wrapText="1"/>
      <protection hidden="1"/>
    </xf>
    <xf numFmtId="0" fontId="6" fillId="32" borderId="10" xfId="0" applyFont="1" applyFill="1" applyBorder="1" applyAlignment="1" applyProtection="1">
      <alignment vertical="center" wrapText="1"/>
      <protection hidden="1"/>
    </xf>
    <xf numFmtId="0" fontId="20" fillId="35" borderId="0" xfId="0" applyFont="1" applyFill="1" applyAlignment="1" applyProtection="1">
      <alignment horizontal="left"/>
      <protection hidden="1"/>
    </xf>
    <xf numFmtId="0" fontId="0" fillId="32" borderId="21" xfId="0" applyFont="1" applyFill="1" applyBorder="1" applyAlignment="1" applyProtection="1">
      <alignment vertical="center" wrapText="1"/>
      <protection hidden="1"/>
    </xf>
    <xf numFmtId="0" fontId="0" fillId="32" borderId="20" xfId="0" applyFont="1" applyFill="1" applyBorder="1" applyAlignment="1" applyProtection="1">
      <alignment vertical="center" wrapText="1"/>
      <protection hidden="1"/>
    </xf>
    <xf numFmtId="0" fontId="0" fillId="32" borderId="10" xfId="0" applyFont="1" applyFill="1" applyBorder="1" applyAlignment="1" applyProtection="1">
      <alignment vertical="center" wrapText="1"/>
      <protection locked="0"/>
    </xf>
    <xf numFmtId="0" fontId="0" fillId="40" borderId="11" xfId="0" applyFill="1" applyBorder="1" applyAlignment="1">
      <alignment vertical="center"/>
    </xf>
    <xf numFmtId="0" fontId="6" fillId="32" borderId="0" xfId="0" applyFont="1" applyFill="1" applyBorder="1" applyAlignment="1" applyProtection="1">
      <alignment horizontal="center" wrapText="1"/>
      <protection hidden="1"/>
    </xf>
    <xf numFmtId="0" fontId="6" fillId="0" borderId="0" xfId="0" applyFont="1" applyAlignment="1">
      <alignment/>
    </xf>
    <xf numFmtId="0" fontId="6" fillId="34" borderId="43" xfId="0" applyFont="1" applyFill="1" applyBorder="1" applyAlignment="1" applyProtection="1">
      <alignment wrapText="1"/>
      <protection hidden="1"/>
    </xf>
    <xf numFmtId="0" fontId="6" fillId="34" borderId="12" xfId="0" applyFont="1" applyFill="1" applyBorder="1" applyAlignment="1" applyProtection="1">
      <alignment wrapText="1"/>
      <protection hidden="1"/>
    </xf>
    <xf numFmtId="0" fontId="6" fillId="34" borderId="42" xfId="0" applyFont="1" applyFill="1" applyBorder="1" applyAlignment="1" applyProtection="1">
      <alignment wrapText="1"/>
      <protection hidden="1"/>
    </xf>
    <xf numFmtId="0" fontId="6" fillId="36" borderId="43" xfId="0" applyNumberFormat="1" applyFont="1" applyFill="1" applyBorder="1" applyAlignment="1" applyProtection="1">
      <alignment horizontal="center" vertical="center" wrapText="1"/>
      <protection hidden="1"/>
    </xf>
    <xf numFmtId="0" fontId="6" fillId="0" borderId="12" xfId="0" applyNumberFormat="1" applyFont="1" applyBorder="1" applyAlignment="1" applyProtection="1">
      <alignment horizontal="center" vertical="center" wrapText="1"/>
      <protection hidden="1"/>
    </xf>
    <xf numFmtId="0" fontId="6" fillId="0" borderId="42" xfId="0" applyNumberFormat="1" applyFont="1" applyBorder="1" applyAlignment="1" applyProtection="1">
      <alignment horizontal="center" vertical="center" wrapText="1"/>
      <protection hidden="1"/>
    </xf>
    <xf numFmtId="0" fontId="0" fillId="32" borderId="45" xfId="0" applyNumberFormat="1" applyFont="1" applyFill="1" applyBorder="1" applyAlignment="1" applyProtection="1">
      <alignment vertical="center" wrapText="1"/>
      <protection locked="0"/>
    </xf>
    <xf numFmtId="0" fontId="0" fillId="0" borderId="46" xfId="0" applyNumberFormat="1" applyBorder="1" applyAlignment="1" applyProtection="1">
      <alignment vertical="center" wrapText="1"/>
      <protection locked="0"/>
    </xf>
    <xf numFmtId="0" fontId="0" fillId="0" borderId="47" xfId="0" applyNumberFormat="1" applyBorder="1" applyAlignment="1" applyProtection="1">
      <alignment vertical="center" wrapText="1"/>
      <protection locked="0"/>
    </xf>
    <xf numFmtId="0" fontId="6" fillId="55" borderId="43" xfId="0" applyNumberFormat="1" applyFont="1" applyFill="1" applyBorder="1" applyAlignment="1" applyProtection="1">
      <alignment horizontal="center" vertical="center" wrapText="1"/>
      <protection hidden="1"/>
    </xf>
    <xf numFmtId="0" fontId="0" fillId="55" borderId="12" xfId="0" applyNumberFormat="1" applyFont="1" applyFill="1" applyBorder="1" applyAlignment="1" applyProtection="1">
      <alignment horizontal="center" vertical="center" wrapText="1"/>
      <protection hidden="1"/>
    </xf>
    <xf numFmtId="0" fontId="0" fillId="55" borderId="42" xfId="0" applyNumberFormat="1" applyFont="1" applyFill="1" applyBorder="1" applyAlignment="1" applyProtection="1">
      <alignment horizontal="center" vertical="center" wrapText="1"/>
      <protection hidden="1"/>
    </xf>
    <xf numFmtId="4" fontId="29" fillId="38" borderId="0" xfId="0" applyNumberFormat="1" applyFont="1" applyFill="1" applyBorder="1" applyAlignment="1" applyProtection="1">
      <alignment vertical="center" wrapText="1"/>
      <protection hidden="1"/>
    </xf>
    <xf numFmtId="0" fontId="29" fillId="38" borderId="0" xfId="0" applyFont="1" applyFill="1" applyAlignment="1" applyProtection="1">
      <alignment vertical="center" wrapText="1"/>
      <protection hidden="1"/>
    </xf>
    <xf numFmtId="0" fontId="0" fillId="32" borderId="0" xfId="0" applyFont="1" applyFill="1" applyBorder="1" applyAlignment="1" applyProtection="1">
      <alignment horizontal="left" vertical="center" wrapText="1"/>
      <protection hidden="1"/>
    </xf>
    <xf numFmtId="0" fontId="0" fillId="32" borderId="0" xfId="0" applyFont="1"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19" fillId="32" borderId="0" xfId="0" applyFont="1" applyFill="1" applyBorder="1" applyAlignment="1" applyProtection="1">
      <alignment horizontal="center" vertical="center" wrapText="1"/>
      <protection hidden="1"/>
    </xf>
    <xf numFmtId="0" fontId="0" fillId="0" borderId="0" xfId="0" applyAlignment="1">
      <alignment horizontal="center" wrapText="1"/>
    </xf>
    <xf numFmtId="0" fontId="84" fillId="36" borderId="43" xfId="0" applyNumberFormat="1" applyFont="1" applyFill="1" applyBorder="1" applyAlignment="1" applyProtection="1">
      <alignment horizontal="center" vertical="center" wrapText="1"/>
      <protection hidden="1"/>
    </xf>
    <xf numFmtId="0" fontId="78" fillId="0" borderId="12" xfId="0" applyNumberFormat="1" applyFont="1" applyBorder="1" applyAlignment="1" applyProtection="1">
      <alignment horizontal="center" vertical="center" wrapText="1"/>
      <protection hidden="1"/>
    </xf>
    <xf numFmtId="0" fontId="78" fillId="0" borderId="42" xfId="0" applyNumberFormat="1" applyFont="1" applyBorder="1" applyAlignment="1" applyProtection="1">
      <alignment horizontal="center" vertical="center" wrapText="1"/>
      <protection hidden="1"/>
    </xf>
    <xf numFmtId="0" fontId="0" fillId="32" borderId="46" xfId="0" applyNumberFormat="1" applyFont="1" applyFill="1" applyBorder="1" applyAlignment="1" applyProtection="1">
      <alignment vertical="center" wrapText="1"/>
      <protection locked="0"/>
    </xf>
    <xf numFmtId="0" fontId="0" fillId="32" borderId="47" xfId="0" applyNumberFormat="1" applyFont="1" applyFill="1" applyBorder="1" applyAlignment="1" applyProtection="1">
      <alignment vertical="center" wrapText="1"/>
      <protection locked="0"/>
    </xf>
    <xf numFmtId="0" fontId="21" fillId="32" borderId="0" xfId="0" applyFont="1" applyFill="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wrapText="1"/>
      <protection hidden="1"/>
    </xf>
    <xf numFmtId="0" fontId="0" fillId="0" borderId="42" xfId="0" applyNumberFormat="1" applyFont="1" applyBorder="1" applyAlignment="1" applyProtection="1">
      <alignment horizontal="center" vertical="center" wrapText="1"/>
      <protection hidden="1"/>
    </xf>
    <xf numFmtId="0" fontId="20" fillId="35" borderId="0" xfId="0" applyFont="1" applyFill="1" applyBorder="1" applyAlignment="1" applyProtection="1">
      <alignment horizontal="left" vertical="center"/>
      <protection hidden="1"/>
    </xf>
    <xf numFmtId="0" fontId="0" fillId="0" borderId="0" xfId="0" applyAlignment="1">
      <alignment horizontal="left" vertical="center"/>
    </xf>
    <xf numFmtId="0" fontId="25" fillId="35" borderId="0" xfId="0" applyFont="1" applyFill="1" applyBorder="1" applyAlignment="1" applyProtection="1">
      <alignment horizontal="center" vertical="center"/>
      <protection hidden="1"/>
    </xf>
    <xf numFmtId="0" fontId="0" fillId="0" borderId="0" xfId="0" applyAlignment="1">
      <alignment horizontal="center" vertical="center"/>
    </xf>
    <xf numFmtId="4" fontId="6" fillId="38" borderId="28" xfId="0" applyNumberFormat="1" applyFont="1" applyFill="1" applyBorder="1" applyAlignment="1" applyProtection="1">
      <alignment vertical="center" wrapText="1"/>
      <protection hidden="1"/>
    </xf>
    <xf numFmtId="4" fontId="33" fillId="38" borderId="44" xfId="0" applyNumberFormat="1" applyFont="1" applyFill="1" applyBorder="1" applyAlignment="1" applyProtection="1">
      <alignment vertical="center" wrapText="1"/>
      <protection hidden="1"/>
    </xf>
    <xf numFmtId="4" fontId="33" fillId="38" borderId="29" xfId="0" applyNumberFormat="1" applyFont="1" applyFill="1" applyBorder="1" applyAlignment="1" applyProtection="1">
      <alignment vertical="center" wrapText="1"/>
      <protection hidden="1"/>
    </xf>
    <xf numFmtId="0" fontId="30" fillId="34" borderId="43" xfId="0" applyNumberFormat="1" applyFont="1" applyFill="1" applyBorder="1" applyAlignment="1" applyProtection="1">
      <alignment horizontal="center" vertical="center" wrapText="1"/>
      <protection hidden="1"/>
    </xf>
    <xf numFmtId="0" fontId="31" fillId="34" borderId="12" xfId="0" applyNumberFormat="1" applyFont="1" applyFill="1" applyBorder="1" applyAlignment="1" applyProtection="1">
      <alignment horizontal="center" vertical="center" wrapText="1"/>
      <protection hidden="1"/>
    </xf>
    <xf numFmtId="0" fontId="31" fillId="34" borderId="42" xfId="0" applyNumberFormat="1" applyFont="1" applyFill="1" applyBorder="1" applyAlignment="1" applyProtection="1">
      <alignment horizontal="center" vertical="center" wrapText="1"/>
      <protection hidden="1"/>
    </xf>
    <xf numFmtId="0" fontId="6" fillId="36" borderId="43" xfId="0" applyNumberFormat="1" applyFont="1" applyFill="1" applyBorder="1" applyAlignment="1" applyProtection="1">
      <alignment horizontal="center" vertical="center" wrapText="1"/>
      <protection hidden="1"/>
    </xf>
    <xf numFmtId="0" fontId="0" fillId="32" borderId="45" xfId="0" applyNumberFormat="1" applyFont="1" applyFill="1" applyBorder="1" applyAlignment="1" applyProtection="1">
      <alignment vertical="center" wrapText="1"/>
      <protection locked="0"/>
    </xf>
    <xf numFmtId="0" fontId="6" fillId="34" borderId="20" xfId="0" applyFont="1" applyFill="1" applyBorder="1" applyAlignment="1" applyProtection="1">
      <alignment horizontal="center" wrapText="1"/>
      <protection hidden="1"/>
    </xf>
    <xf numFmtId="0" fontId="6" fillId="34" borderId="18" xfId="0" applyFont="1" applyFill="1" applyBorder="1" applyAlignment="1" applyProtection="1">
      <alignment horizontal="center" wrapText="1"/>
      <protection hidden="1"/>
    </xf>
    <xf numFmtId="0" fontId="6" fillId="34" borderId="16" xfId="0" applyFont="1" applyFill="1" applyBorder="1" applyAlignment="1" applyProtection="1">
      <alignment horizontal="center" wrapText="1"/>
      <protection hidden="1"/>
    </xf>
    <xf numFmtId="0" fontId="6" fillId="34" borderId="14" xfId="0" applyFont="1" applyFill="1" applyBorder="1" applyAlignment="1" applyProtection="1">
      <alignment horizontal="center" wrapText="1"/>
      <protection hidden="1"/>
    </xf>
    <xf numFmtId="0" fontId="6" fillId="34" borderId="0" xfId="0" applyFont="1" applyFill="1" applyBorder="1" applyAlignment="1" applyProtection="1">
      <alignment horizontal="center" wrapText="1"/>
      <protection hidden="1"/>
    </xf>
    <xf numFmtId="0" fontId="6" fillId="34" borderId="19" xfId="0" applyFont="1" applyFill="1" applyBorder="1" applyAlignment="1" applyProtection="1">
      <alignment horizontal="center" wrapText="1"/>
      <protection hidden="1"/>
    </xf>
    <xf numFmtId="0" fontId="6" fillId="34" borderId="41" xfId="0" applyFont="1" applyFill="1" applyBorder="1" applyAlignment="1" applyProtection="1">
      <alignment horizontal="center" wrapText="1"/>
      <protection hidden="1"/>
    </xf>
    <xf numFmtId="0" fontId="6" fillId="34" borderId="11" xfId="0" applyFont="1" applyFill="1" applyBorder="1" applyAlignment="1" applyProtection="1">
      <alignment horizontal="center" wrapText="1"/>
      <protection hidden="1"/>
    </xf>
    <xf numFmtId="0" fontId="6" fillId="34" borderId="13" xfId="0" applyFont="1" applyFill="1" applyBorder="1" applyAlignment="1" applyProtection="1">
      <alignment horizontal="center" wrapText="1"/>
      <protection hidden="1"/>
    </xf>
    <xf numFmtId="0" fontId="6" fillId="34" borderId="43" xfId="0" applyFont="1" applyFill="1" applyBorder="1" applyAlignment="1" applyProtection="1">
      <alignment horizontal="left" vertical="center" wrapText="1"/>
      <protection hidden="1"/>
    </xf>
    <xf numFmtId="0" fontId="0" fillId="34" borderId="42" xfId="0" applyFont="1" applyFill="1" applyBorder="1" applyAlignment="1" applyProtection="1">
      <alignment/>
      <protection hidden="1"/>
    </xf>
    <xf numFmtId="0" fontId="0" fillId="40" borderId="0" xfId="0" applyFont="1" applyFill="1" applyBorder="1" applyAlignment="1" applyProtection="1">
      <alignment wrapText="1"/>
      <protection hidden="1"/>
    </xf>
    <xf numFmtId="0" fontId="6" fillId="36" borderId="43" xfId="0" applyFont="1" applyFill="1" applyBorder="1" applyAlignment="1" applyProtection="1">
      <alignment horizontal="center" vertical="center" wrapText="1"/>
      <protection hidden="1"/>
    </xf>
    <xf numFmtId="0" fontId="0" fillId="36" borderId="12" xfId="0" applyFont="1" applyFill="1" applyBorder="1" applyAlignment="1" applyProtection="1">
      <alignment wrapText="1"/>
      <protection hidden="1"/>
    </xf>
    <xf numFmtId="0" fontId="0" fillId="36" borderId="42" xfId="0" applyFont="1" applyFill="1" applyBorder="1" applyAlignment="1" applyProtection="1">
      <alignment wrapText="1"/>
      <protection hidden="1"/>
    </xf>
    <xf numFmtId="0" fontId="6" fillId="36" borderId="20" xfId="0" applyFont="1" applyFill="1" applyBorder="1" applyAlignment="1" applyProtection="1">
      <alignment horizontal="center" vertical="center"/>
      <protection hidden="1"/>
    </xf>
    <xf numFmtId="0" fontId="0" fillId="36" borderId="16" xfId="0" applyFont="1" applyFill="1" applyBorder="1" applyAlignment="1" applyProtection="1">
      <alignment/>
      <protection hidden="1"/>
    </xf>
    <xf numFmtId="0" fontId="0" fillId="36" borderId="41" xfId="0" applyFont="1" applyFill="1" applyBorder="1" applyAlignment="1" applyProtection="1">
      <alignment/>
      <protection hidden="1"/>
    </xf>
    <xf numFmtId="0" fontId="0" fillId="36" borderId="13" xfId="0" applyFont="1" applyFill="1" applyBorder="1" applyAlignment="1" applyProtection="1">
      <alignment/>
      <protection hidden="1"/>
    </xf>
    <xf numFmtId="0" fontId="6" fillId="34" borderId="43" xfId="0" applyFont="1" applyFill="1" applyBorder="1" applyAlignment="1" applyProtection="1">
      <alignment horizontal="center" vertical="center" wrapText="1"/>
      <protection hidden="1"/>
    </xf>
    <xf numFmtId="0" fontId="0" fillId="34" borderId="42" xfId="0" applyFont="1" applyFill="1" applyBorder="1" applyAlignment="1" applyProtection="1">
      <alignment horizontal="center" vertical="center"/>
      <protection hidden="1"/>
    </xf>
    <xf numFmtId="0" fontId="0" fillId="0" borderId="12" xfId="0" applyBorder="1" applyAlignment="1" applyProtection="1">
      <alignment wrapText="1"/>
      <protection hidden="1"/>
    </xf>
    <xf numFmtId="0" fontId="6" fillId="36" borderId="21" xfId="0" applyFont="1" applyFill="1" applyBorder="1" applyAlignment="1" applyProtection="1">
      <alignment horizontal="center" vertical="center" wrapText="1"/>
      <protection hidden="1"/>
    </xf>
    <xf numFmtId="0" fontId="6" fillId="36" borderId="17" xfId="0" applyFont="1" applyFill="1" applyBorder="1" applyAlignment="1" applyProtection="1">
      <alignment horizontal="center" vertical="center" wrapText="1"/>
      <protection hidden="1"/>
    </xf>
    <xf numFmtId="0" fontId="20" fillId="35" borderId="48" xfId="0" applyFont="1" applyFill="1" applyBorder="1" applyAlignment="1" applyProtection="1">
      <alignment horizontal="left" vertical="center"/>
      <protection hidden="1"/>
    </xf>
    <xf numFmtId="0" fontId="20" fillId="35" borderId="49" xfId="0" applyFont="1" applyFill="1" applyBorder="1" applyAlignment="1" applyProtection="1">
      <alignment horizontal="left" vertical="center"/>
      <protection hidden="1"/>
    </xf>
    <xf numFmtId="0" fontId="20" fillId="35" borderId="50" xfId="0" applyFont="1" applyFill="1" applyBorder="1" applyAlignment="1" applyProtection="1">
      <alignment horizontal="left" vertical="center"/>
      <protection hidden="1"/>
    </xf>
    <xf numFmtId="0" fontId="0" fillId="34" borderId="43" xfId="0" applyNumberFormat="1" applyFont="1" applyFill="1" applyBorder="1" applyAlignment="1" applyProtection="1">
      <alignment horizontal="center" vertical="center" wrapText="1"/>
      <protection hidden="1"/>
    </xf>
    <xf numFmtId="0" fontId="0" fillId="34" borderId="12" xfId="0" applyNumberFormat="1" applyFont="1" applyFill="1" applyBorder="1" applyAlignment="1" applyProtection="1">
      <alignment horizontal="center" vertical="center" wrapText="1"/>
      <protection hidden="1"/>
    </xf>
    <xf numFmtId="0" fontId="0" fillId="34" borderId="42" xfId="0" applyNumberFormat="1" applyFont="1" applyFill="1" applyBorder="1" applyAlignment="1" applyProtection="1">
      <alignment horizontal="center" vertical="center" wrapText="1"/>
      <protection hidden="1"/>
    </xf>
    <xf numFmtId="0" fontId="0" fillId="34" borderId="43" xfId="0" applyFont="1" applyFill="1" applyBorder="1" applyAlignment="1" applyProtection="1">
      <alignment horizontal="center" vertical="center" wrapText="1"/>
      <protection hidden="1"/>
    </xf>
    <xf numFmtId="0" fontId="0" fillId="34" borderId="12" xfId="0" applyFont="1" applyFill="1" applyBorder="1" applyAlignment="1" applyProtection="1">
      <alignment horizontal="center" vertical="center" wrapText="1"/>
      <protection hidden="1"/>
    </xf>
    <xf numFmtId="0" fontId="0" fillId="34" borderId="42" xfId="0" applyFont="1" applyFill="1" applyBorder="1" applyAlignment="1" applyProtection="1">
      <alignment horizontal="center" vertical="center" wrapText="1"/>
      <protection hidden="1"/>
    </xf>
    <xf numFmtId="0" fontId="6" fillId="32" borderId="0" xfId="0" applyFont="1" applyFill="1" applyBorder="1" applyAlignment="1" applyProtection="1">
      <alignment horizontal="center" vertical="center" wrapText="1"/>
      <protection hidden="1"/>
    </xf>
    <xf numFmtId="0" fontId="3" fillId="32" borderId="22" xfId="0" applyFont="1" applyFill="1" applyBorder="1" applyAlignment="1" applyProtection="1">
      <alignment horizontal="left" wrapText="1"/>
      <protection hidden="1"/>
    </xf>
    <xf numFmtId="0" fontId="3" fillId="32" borderId="23" xfId="0" applyFont="1" applyFill="1" applyBorder="1" applyAlignment="1" applyProtection="1">
      <alignment horizontal="left" wrapText="1"/>
      <protection hidden="1"/>
    </xf>
    <xf numFmtId="0" fontId="3" fillId="32" borderId="36" xfId="0" applyFont="1" applyFill="1" applyBorder="1" applyAlignment="1" applyProtection="1">
      <alignment horizontal="left" wrapText="1"/>
      <protection hidden="1"/>
    </xf>
    <xf numFmtId="0" fontId="6" fillId="36" borderId="12" xfId="0" applyFont="1" applyFill="1" applyBorder="1" applyAlignment="1" applyProtection="1">
      <alignment horizontal="center" vertical="center" wrapText="1"/>
      <protection hidden="1"/>
    </xf>
    <xf numFmtId="0" fontId="6" fillId="36" borderId="42" xfId="0" applyFont="1" applyFill="1" applyBorder="1" applyAlignment="1" applyProtection="1">
      <alignment horizontal="center" vertical="center" wrapText="1"/>
      <protection hidden="1"/>
    </xf>
    <xf numFmtId="2" fontId="22" fillId="32" borderId="0" xfId="0" applyNumberFormat="1" applyFont="1" applyFill="1" applyBorder="1" applyAlignment="1" applyProtection="1">
      <alignment horizontal="left" wrapText="1"/>
      <protection hidden="1"/>
    </xf>
    <xf numFmtId="2" fontId="6" fillId="0" borderId="0" xfId="0" applyNumberFormat="1" applyFont="1" applyAlignment="1" applyProtection="1">
      <alignment horizontal="left" wrapText="1"/>
      <protection hidden="1"/>
    </xf>
    <xf numFmtId="0" fontId="21" fillId="32" borderId="0" xfId="0" applyFont="1" applyFill="1" applyBorder="1" applyAlignment="1" applyProtection="1">
      <alignment horizontal="left" wrapText="1"/>
      <protection hidden="1"/>
    </xf>
    <xf numFmtId="0" fontId="19" fillId="32" borderId="0" xfId="0" applyFont="1" applyFill="1" applyAlignment="1">
      <alignment horizontal="left" wrapText="1"/>
    </xf>
    <xf numFmtId="0" fontId="0" fillId="36" borderId="41" xfId="0" applyFill="1" applyBorder="1" applyAlignment="1" applyProtection="1">
      <alignment/>
      <protection hidden="1"/>
    </xf>
    <xf numFmtId="0" fontId="0" fillId="36" borderId="13" xfId="0" applyFill="1" applyBorder="1" applyAlignment="1" applyProtection="1">
      <alignment/>
      <protection hidden="1"/>
    </xf>
    <xf numFmtId="0" fontId="0" fillId="32" borderId="0" xfId="0" applyFont="1" applyFill="1" applyBorder="1" applyAlignment="1" applyProtection="1">
      <alignment horizontal="left" wrapText="1"/>
      <protection hidden="1"/>
    </xf>
    <xf numFmtId="0" fontId="5" fillId="36" borderId="43" xfId="0" applyFont="1" applyFill="1" applyBorder="1" applyAlignment="1" applyProtection="1">
      <alignment horizontal="left" vertical="center" wrapText="1"/>
      <protection hidden="1"/>
    </xf>
    <xf numFmtId="0" fontId="10" fillId="36" borderId="12" xfId="0" applyFont="1" applyFill="1" applyBorder="1" applyAlignment="1" applyProtection="1">
      <alignment horizontal="left"/>
      <protection hidden="1"/>
    </xf>
    <xf numFmtId="0" fontId="10" fillId="36" borderId="42" xfId="0" applyFont="1" applyFill="1" applyBorder="1" applyAlignment="1" applyProtection="1">
      <alignment horizontal="left"/>
      <protection hidden="1"/>
    </xf>
    <xf numFmtId="0" fontId="0" fillId="0" borderId="12" xfId="0" applyBorder="1" applyAlignment="1">
      <alignment wrapText="1"/>
    </xf>
    <xf numFmtId="0" fontId="0" fillId="0" borderId="42" xfId="0" applyBorder="1" applyAlignment="1">
      <alignment wrapText="1"/>
    </xf>
    <xf numFmtId="49" fontId="0" fillId="32" borderId="43" xfId="0" applyNumberFormat="1" applyFont="1" applyFill="1" applyBorder="1" applyAlignment="1" applyProtection="1">
      <alignment horizontal="center" vertical="center" wrapText="1"/>
      <protection locked="0"/>
    </xf>
    <xf numFmtId="49" fontId="0" fillId="0" borderId="12" xfId="0" applyNumberFormat="1" applyFont="1" applyBorder="1" applyAlignment="1" applyProtection="1">
      <alignment wrapText="1"/>
      <protection locked="0"/>
    </xf>
    <xf numFmtId="49" fontId="0" fillId="0" borderId="42" xfId="0" applyNumberFormat="1" applyFont="1" applyBorder="1" applyAlignment="1" applyProtection="1">
      <alignment wrapText="1"/>
      <protection locked="0"/>
    </xf>
    <xf numFmtId="4" fontId="0" fillId="40" borderId="43" xfId="0" applyNumberFormat="1" applyFont="1" applyFill="1" applyBorder="1" applyAlignment="1" applyProtection="1">
      <alignment horizontal="center" vertical="center" wrapText="1"/>
      <protection locked="0"/>
    </xf>
    <xf numFmtId="0" fontId="0" fillId="40" borderId="12" xfId="0" applyFont="1" applyFill="1" applyBorder="1" applyAlignment="1" applyProtection="1">
      <alignment vertical="center" wrapText="1"/>
      <protection locked="0"/>
    </xf>
    <xf numFmtId="0" fontId="0" fillId="40" borderId="42" xfId="0" applyFont="1" applyFill="1" applyBorder="1" applyAlignment="1" applyProtection="1">
      <alignment vertical="center" wrapText="1"/>
      <protection locked="0"/>
    </xf>
    <xf numFmtId="0" fontId="0" fillId="32" borderId="43" xfId="0" applyNumberFormat="1" applyFont="1" applyFill="1" applyBorder="1" applyAlignment="1" applyProtection="1">
      <alignment vertical="center" wrapText="1"/>
      <protection locked="0"/>
    </xf>
    <xf numFmtId="0" fontId="0" fillId="0" borderId="12" xfId="0" applyNumberFormat="1" applyFont="1" applyBorder="1" applyAlignment="1" applyProtection="1">
      <alignment vertical="center" wrapText="1"/>
      <protection locked="0"/>
    </xf>
    <xf numFmtId="0" fontId="0" fillId="0" borderId="42" xfId="0" applyNumberFormat="1" applyFont="1" applyBorder="1" applyAlignment="1" applyProtection="1">
      <alignment vertical="center" wrapText="1"/>
      <protection locked="0"/>
    </xf>
    <xf numFmtId="4" fontId="6" fillId="34" borderId="43" xfId="0" applyNumberFormat="1"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protection hidden="1"/>
    </xf>
    <xf numFmtId="0" fontId="6" fillId="34" borderId="42" xfId="0" applyFont="1" applyFill="1" applyBorder="1" applyAlignment="1" applyProtection="1">
      <alignment horizontal="left" vertical="center" wrapText="1"/>
      <protection hidden="1"/>
    </xf>
    <xf numFmtId="0" fontId="5" fillId="36" borderId="20" xfId="0" applyFont="1" applyFill="1" applyBorder="1" applyAlignment="1" applyProtection="1">
      <alignment horizontal="left" vertical="center" wrapText="1"/>
      <protection hidden="1"/>
    </xf>
    <xf numFmtId="0" fontId="6" fillId="36" borderId="43" xfId="0"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17" fillId="41" borderId="51" xfId="0" applyFont="1" applyFill="1" applyBorder="1" applyAlignment="1" applyProtection="1">
      <alignment horizontal="left" vertical="center" wrapText="1"/>
      <protection hidden="1"/>
    </xf>
    <xf numFmtId="0" fontId="0" fillId="0" borderId="51" xfId="0" applyBorder="1" applyAlignment="1">
      <alignment wrapText="1"/>
    </xf>
    <xf numFmtId="0" fontId="6" fillId="41" borderId="0" xfId="0" applyFont="1" applyFill="1" applyBorder="1" applyAlignment="1" applyProtection="1">
      <alignment horizontal="left" vertical="center" wrapText="1"/>
      <protection hidden="1"/>
    </xf>
    <xf numFmtId="0" fontId="85" fillId="56" borderId="0" xfId="0" applyFont="1" applyFill="1" applyBorder="1" applyAlignment="1" applyProtection="1">
      <alignment horizontal="left" vertical="center"/>
      <protection hidden="1"/>
    </xf>
    <xf numFmtId="0" fontId="0" fillId="41" borderId="0" xfId="0" applyFont="1" applyFill="1" applyBorder="1" applyAlignment="1" applyProtection="1">
      <alignment horizontal="left" vertical="center" wrapText="1"/>
      <protection hidden="1"/>
    </xf>
    <xf numFmtId="0" fontId="34" fillId="40" borderId="0" xfId="0" applyFont="1" applyFill="1" applyAlignment="1">
      <alignment horizontal="left" vertical="center" wrapText="1"/>
    </xf>
    <xf numFmtId="0" fontId="36" fillId="40" borderId="0" xfId="0" applyFont="1" applyFill="1" applyAlignment="1">
      <alignment horizontal="left" vertical="center" wrapText="1"/>
    </xf>
    <xf numFmtId="0" fontId="20" fillId="35"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40" borderId="0" xfId="0" applyFont="1" applyFill="1" applyAlignment="1">
      <alignment horizontal="left" vertical="center" wrapText="1"/>
    </xf>
    <xf numFmtId="0" fontId="5" fillId="32" borderId="0" xfId="0" applyFont="1" applyFill="1" applyAlignment="1" applyProtection="1">
      <alignmen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vatkozás 2" xfId="53"/>
    <cellStyle name="Hyperlink" xfId="54"/>
    <cellStyle name="Input" xfId="55"/>
    <cellStyle name="Linked Cell" xfId="56"/>
    <cellStyle name="Neutral" xfId="57"/>
    <cellStyle name="Normál 2" xfId="58"/>
    <cellStyle name="Note" xfId="59"/>
    <cellStyle name="Output" xfId="60"/>
    <cellStyle name="Percent" xfId="61"/>
    <cellStyle name="Title" xfId="62"/>
    <cellStyle name="Total" xfId="63"/>
    <cellStyle name="Warning Text" xfId="64"/>
  </cellStyles>
  <dxfs count="2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auto="1"/>
      </font>
    </dxf>
    <dxf>
      <font>
        <color indexed="1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rgb="FFFF0000"/>
      </font>
    </dxf>
    <dxf>
      <font>
        <color rgb="FFFF0000"/>
      </font>
    </dxf>
    <dxf>
      <font>
        <color rgb="FFFF0000"/>
      </font>
    </dxf>
    <dxf>
      <font>
        <color rgb="FFFF0000"/>
      </font>
    </dxf>
    <dxf>
      <font>
        <color indexed="10"/>
      </font>
    </dxf>
    <dxf>
      <font>
        <color indexed="10"/>
      </font>
    </dxf>
    <dxf>
      <fill>
        <patternFill>
          <bgColor indexed="22"/>
        </patternFill>
      </fill>
    </dxf>
    <dxf>
      <font>
        <color indexed="10"/>
      </font>
    </dxf>
    <dxf>
      <fill>
        <patternFill>
          <bgColor indexed="22"/>
        </patternFill>
      </fill>
    </dxf>
    <dxf>
      <font>
        <color indexed="1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auto="1"/>
      </font>
    </dxf>
    <dxf>
      <font>
        <color rgb="FF99CCFF"/>
      </font>
    </dxf>
    <dxf>
      <font>
        <color rgb="FFFF0000"/>
      </font>
    </dxf>
    <dxf>
      <font>
        <color indexed="10"/>
      </font>
    </dxf>
    <dxf>
      <font>
        <color indexed="10"/>
      </font>
    </dxf>
    <dxf>
      <font>
        <color indexed="10"/>
      </font>
    </dxf>
    <dxf>
      <font>
        <color rgb="FFFF0000"/>
      </font>
    </dxf>
    <dxf>
      <font>
        <color indexed="1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C000"/>
      </font>
    </dxf>
    <dxf>
      <font>
        <color rgb="FFFF0000"/>
      </font>
    </dxf>
    <dxf>
      <font>
        <color rgb="FFFF0000"/>
      </font>
    </dxf>
    <dxf>
      <font>
        <color rgb="FFFF0000"/>
      </font>
    </dxf>
    <dxf>
      <font>
        <color rgb="FFFF0000"/>
      </font>
    </dxf>
    <dxf>
      <font>
        <color rgb="FFFF000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rgb="FFFF0000"/>
      </font>
      <fill>
        <patternFill patternType="none">
          <bgColor indexed="65"/>
        </patternFill>
      </fill>
    </dxf>
    <dxf>
      <font>
        <color rgb="FFFF0000"/>
      </font>
    </dxf>
    <dxf>
      <font>
        <color rgb="FFFF0000"/>
      </font>
    </dxf>
    <dxf>
      <font>
        <color rgb="FFFF0000"/>
      </font>
    </dxf>
    <dxf>
      <font>
        <color rgb="FFFF0000"/>
      </font>
    </dxf>
    <dxf>
      <font>
        <color rgb="FFFFC000"/>
      </font>
    </dxf>
    <dxf>
      <font>
        <color rgb="FFFF0000"/>
      </font>
    </dxf>
    <dxf>
      <font>
        <color rgb="FFFF0000"/>
      </font>
    </dxf>
    <dxf>
      <font>
        <color rgb="FFFF0000"/>
      </font>
    </dxf>
    <dxf>
      <font>
        <color rgb="FFFF0000"/>
      </font>
    </dxf>
    <dxf>
      <font>
        <color rgb="FFFF000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rgb="FFFF0000"/>
      </font>
      <fill>
        <patternFill patternType="none">
          <bgColor indexed="65"/>
        </patternFill>
      </fill>
    </dxf>
    <dxf>
      <font>
        <color rgb="FFFF0000"/>
      </font>
    </dxf>
    <dxf>
      <font>
        <color rgb="FFFF0000"/>
      </font>
    </dxf>
    <dxf>
      <font>
        <color rgb="FFFF0000"/>
      </font>
    </dxf>
    <dxf>
      <font>
        <color rgb="FFFF0000"/>
      </font>
    </dxf>
    <dxf>
      <font>
        <color rgb="FFFFC000"/>
      </font>
    </dxf>
    <dxf>
      <font>
        <color rgb="FFFF0000"/>
      </font>
    </dxf>
    <dxf>
      <font>
        <color rgb="FFFF0000"/>
      </font>
    </dxf>
    <dxf>
      <font>
        <color rgb="FFFF0000"/>
      </font>
    </dxf>
    <dxf>
      <font>
        <color rgb="FFFF0000"/>
      </font>
    </dxf>
    <dxf>
      <font>
        <color rgb="FFFF000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rgb="FFFF0000"/>
      </font>
      <fill>
        <patternFill patternType="none">
          <bgColor indexed="65"/>
        </patternFill>
      </fill>
    </dxf>
    <dxf>
      <font>
        <color rgb="FFFF0000"/>
      </font>
    </dxf>
    <dxf>
      <font>
        <color rgb="FFFF0000"/>
      </font>
    </dxf>
    <dxf>
      <font>
        <color rgb="FFFF0000"/>
      </font>
    </dxf>
    <dxf>
      <font>
        <color rgb="FFFF0000"/>
      </font>
    </dxf>
    <dxf>
      <font>
        <color rgb="FFFFC000"/>
      </font>
    </dxf>
    <dxf>
      <font>
        <color rgb="FFFF0000"/>
      </font>
    </dxf>
    <dxf>
      <font>
        <color rgb="FFFF0000"/>
      </font>
    </dxf>
    <dxf>
      <font>
        <color rgb="FFFF0000"/>
      </font>
    </dxf>
    <dxf>
      <font>
        <color rgb="FFFF0000"/>
      </font>
    </dxf>
    <dxf>
      <font>
        <color rgb="FFFF000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rgb="FFFF0000"/>
      </font>
      <fill>
        <patternFill patternType="none">
          <bgColor indexed="65"/>
        </patternFill>
      </fill>
    </dxf>
    <dxf>
      <font>
        <color indexed="10"/>
      </font>
    </dxf>
    <dxf>
      <font>
        <color rgb="FFFF0000"/>
      </font>
    </dxf>
    <dxf>
      <font>
        <color indexed="10"/>
      </font>
    </dxf>
    <dxf>
      <font>
        <color indexed="10"/>
      </font>
    </dxf>
    <dxf>
      <font>
        <color rgb="FFFF0000"/>
      </font>
    </dxf>
    <dxf>
      <font>
        <color indexed="10"/>
      </font>
    </dxf>
    <dxf>
      <font>
        <color indexed="10"/>
      </font>
    </dxf>
    <dxf>
      <font>
        <b/>
        <i val="0"/>
        <color rgb="FFFF000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xdr:row>
      <xdr:rowOff>47625</xdr:rowOff>
    </xdr:from>
    <xdr:to>
      <xdr:col>25</xdr:col>
      <xdr:colOff>9525</xdr:colOff>
      <xdr:row>2</xdr:row>
      <xdr:rowOff>990600</xdr:rowOff>
    </xdr:to>
    <xdr:pic>
      <xdr:nvPicPr>
        <xdr:cNvPr id="1" name="Kép 7" descr="INTERREG_LOGO EN"/>
        <xdr:cNvPicPr preferRelativeResize="1">
          <a:picLocks noChangeAspect="1"/>
        </xdr:cNvPicPr>
      </xdr:nvPicPr>
      <xdr:blipFill>
        <a:blip r:embed="rId1"/>
        <a:srcRect t="24261" r="418" b="22485"/>
        <a:stretch>
          <a:fillRect/>
        </a:stretch>
      </xdr:blipFill>
      <xdr:spPr>
        <a:xfrm>
          <a:off x="4619625" y="209550"/>
          <a:ext cx="2771775" cy="1047750"/>
        </a:xfrm>
        <a:prstGeom prst="rect">
          <a:avLst/>
        </a:prstGeom>
        <a:noFill/>
        <a:ln w="9525" cmpd="sng">
          <a:noFill/>
        </a:ln>
      </xdr:spPr>
    </xdr:pic>
    <xdr:clientData/>
  </xdr:twoCellAnchor>
  <xdr:twoCellAnchor editAs="oneCell">
    <xdr:from>
      <xdr:col>4</xdr:col>
      <xdr:colOff>504825</xdr:colOff>
      <xdr:row>0</xdr:row>
      <xdr:rowOff>152400</xdr:rowOff>
    </xdr:from>
    <xdr:to>
      <xdr:col>6</xdr:col>
      <xdr:colOff>571500</xdr:colOff>
      <xdr:row>2</xdr:row>
      <xdr:rowOff>1038225</xdr:rowOff>
    </xdr:to>
    <xdr:pic>
      <xdr:nvPicPr>
        <xdr:cNvPr id="2" name="Picture 1"/>
        <xdr:cNvPicPr preferRelativeResize="1">
          <a:picLocks noChangeAspect="1"/>
        </xdr:cNvPicPr>
      </xdr:nvPicPr>
      <xdr:blipFill>
        <a:blip r:embed="rId2"/>
        <a:stretch>
          <a:fillRect/>
        </a:stretch>
      </xdr:blipFill>
      <xdr:spPr>
        <a:xfrm>
          <a:off x="3219450" y="152400"/>
          <a:ext cx="819150" cy="1152525"/>
        </a:xfrm>
        <a:prstGeom prst="rect">
          <a:avLst/>
        </a:prstGeom>
        <a:noFill/>
        <a:ln w="9525" cmpd="sng">
          <a:noFill/>
        </a:ln>
      </xdr:spPr>
    </xdr:pic>
    <xdr:clientData/>
  </xdr:twoCellAnchor>
  <xdr:twoCellAnchor editAs="oneCell">
    <xdr:from>
      <xdr:col>2</xdr:col>
      <xdr:colOff>161925</xdr:colOff>
      <xdr:row>0</xdr:row>
      <xdr:rowOff>95250</xdr:rowOff>
    </xdr:from>
    <xdr:to>
      <xdr:col>2</xdr:col>
      <xdr:colOff>1381125</xdr:colOff>
      <xdr:row>2</xdr:row>
      <xdr:rowOff>1047750</xdr:rowOff>
    </xdr:to>
    <xdr:pic>
      <xdr:nvPicPr>
        <xdr:cNvPr id="3" name="Picture 2"/>
        <xdr:cNvPicPr preferRelativeResize="1">
          <a:picLocks noChangeAspect="1"/>
        </xdr:cNvPicPr>
      </xdr:nvPicPr>
      <xdr:blipFill>
        <a:blip r:embed="rId3"/>
        <a:stretch>
          <a:fillRect/>
        </a:stretch>
      </xdr:blipFill>
      <xdr:spPr>
        <a:xfrm>
          <a:off x="1000125" y="95250"/>
          <a:ext cx="12192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142875</xdr:rowOff>
    </xdr:from>
    <xdr:to>
      <xdr:col>2</xdr:col>
      <xdr:colOff>3533775</xdr:colOff>
      <xdr:row>2</xdr:row>
      <xdr:rowOff>1200150</xdr:rowOff>
    </xdr:to>
    <xdr:pic>
      <xdr:nvPicPr>
        <xdr:cNvPr id="1" name="Kép 3"/>
        <xdr:cNvPicPr preferRelativeResize="1">
          <a:picLocks noChangeAspect="1"/>
        </xdr:cNvPicPr>
      </xdr:nvPicPr>
      <xdr:blipFill>
        <a:blip r:embed="rId1"/>
        <a:stretch>
          <a:fillRect/>
        </a:stretch>
      </xdr:blipFill>
      <xdr:spPr>
        <a:xfrm>
          <a:off x="447675" y="447675"/>
          <a:ext cx="4791075" cy="1057275"/>
        </a:xfrm>
        <a:prstGeom prst="rect">
          <a:avLst/>
        </a:prstGeom>
        <a:noFill/>
        <a:ln w="9525" cmpd="sng">
          <a:noFill/>
        </a:ln>
      </xdr:spPr>
    </xdr:pic>
    <xdr:clientData/>
  </xdr:twoCellAnchor>
</xdr:wsDr>
</file>

<file path=xl/tables/table1.xml><?xml version="1.0" encoding="utf-8"?>
<table xmlns="http://schemas.openxmlformats.org/spreadsheetml/2006/main" id="7" name="T?bl?zat58" displayName="T?bl?zat58" ref="H22:H31" comment="" totalsRowShown="0">
  <autoFilter ref="H22:H31"/>
  <tableColumns count="1">
    <tableColumn id="1" name="County"/>
  </tableColumns>
  <tableStyleInfo name="TableStyleMedium9" showFirstColumn="0" showLastColumn="0" showRowStripes="1" showColumnStripes="0"/>
</table>
</file>

<file path=xl/tables/table2.xml><?xml version="1.0" encoding="utf-8"?>
<table xmlns="http://schemas.openxmlformats.org/spreadsheetml/2006/main" id="5" name="T?bl?zat5" displayName="T?bl?zat5" ref="H22:H31" comment="" totalsRowShown="0">
  <autoFilter ref="H22:H31"/>
  <tableColumns count="1">
    <tableColumn id="1" name="County"/>
  </tableColumns>
  <tableStyleInfo name="TableStyleMedium9" showFirstColumn="0" showLastColumn="0" showRowStripes="1" showColumnStripes="0"/>
</table>
</file>

<file path=xl/tables/table3.xml><?xml version="1.0" encoding="utf-8"?>
<table xmlns="http://schemas.openxmlformats.org/spreadsheetml/2006/main" id="8" name="T?bl?zat59" displayName="T?bl?zat59" ref="H22:H31" comment="" totalsRowShown="0">
  <autoFilter ref="H22:H31"/>
  <tableColumns count="1">
    <tableColumn id="1" name="County"/>
  </tableColumns>
  <tableStyleInfo name="TableStyleMedium9" showFirstColumn="0" showLastColumn="0" showRowStripes="1" showColumnStripes="0"/>
</table>
</file>

<file path=xl/tables/table4.xml><?xml version="1.0" encoding="utf-8"?>
<table xmlns="http://schemas.openxmlformats.org/spreadsheetml/2006/main" id="9" name="T?bl?zat510" displayName="T?bl?zat510" ref="H22:H31" comment="" totalsRowShown="0">
  <autoFilter ref="H22:H31"/>
  <tableColumns count="1">
    <tableColumn id="1" name="Count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rpatine@somogy-hvk.hu" TargetMode="External" /><Relationship Id="rId2" Type="http://schemas.openxmlformats.org/officeDocument/2006/relationships/hyperlink" Target="mailto:jelenka@somogy.hu" TargetMode="Externa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rpatine@somogy-hvk.hu" TargetMode="External" /><Relationship Id="rId2" Type="http://schemas.openxmlformats.org/officeDocument/2006/relationships/hyperlink" Target="mailto:jelenka@somogy.hu" TargetMode="External" /><Relationship Id="rId3" Type="http://schemas.openxmlformats.org/officeDocument/2006/relationships/table" Target="../tables/table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rpatine@somogy-hvk.hu" TargetMode="External" /><Relationship Id="rId2" Type="http://schemas.openxmlformats.org/officeDocument/2006/relationships/hyperlink" Target="mailto:jelenka@somogy.hu" TargetMode="Externa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rpatine@somogy-hvk.hu" TargetMode="External" /><Relationship Id="rId2" Type="http://schemas.openxmlformats.org/officeDocument/2006/relationships/hyperlink" Target="mailto:jelenka@somogy.hu" TargetMode="Externa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A1">
      <selection activeCell="C9" sqref="C9:M9"/>
    </sheetView>
  </sheetViews>
  <sheetFormatPr defaultColWidth="9.140625" defaultRowHeight="12.75"/>
  <cols>
    <col min="1" max="1" width="4.421875" style="2" customWidth="1"/>
    <col min="2" max="2" width="8.140625" style="2" customWidth="1"/>
    <col min="3" max="3" width="27.57421875" style="2" customWidth="1"/>
    <col min="4" max="4" width="0.5625" style="2" customWidth="1"/>
    <col min="5" max="5" width="10.7109375" style="2" customWidth="1"/>
    <col min="6" max="6" width="0.5625" style="2" customWidth="1"/>
    <col min="7" max="7" width="11.28125" style="2" customWidth="1"/>
    <col min="8" max="8" width="0.5625" style="2" customWidth="1"/>
    <col min="9" max="9" width="11.28125" style="2" customWidth="1"/>
    <col min="10" max="10" width="0.5625" style="2" customWidth="1"/>
    <col min="11" max="11" width="11.28125" style="2" customWidth="1"/>
    <col min="12" max="12" width="0.5625" style="2" customWidth="1"/>
    <col min="13" max="13" width="11.28125" style="2" customWidth="1"/>
    <col min="14" max="14" width="0.5625" style="2" customWidth="1"/>
    <col min="15" max="15" width="11.28125" style="2" customWidth="1"/>
    <col min="16" max="18" width="9.140625" style="2" hidden="1" customWidth="1"/>
    <col min="19" max="19" width="11.28125" style="2" hidden="1" customWidth="1"/>
    <col min="20" max="20" width="14.57421875" style="2" hidden="1" customWidth="1"/>
    <col min="21" max="21" width="15.28125" style="2" hidden="1" customWidth="1"/>
    <col min="22" max="22" width="12.00390625" style="2" hidden="1" customWidth="1"/>
    <col min="23" max="23" width="6.7109375" style="2" hidden="1" customWidth="1"/>
    <col min="24" max="24" width="7.421875" style="2" hidden="1" customWidth="1"/>
    <col min="25" max="25" width="15.28125" style="2" hidden="1" customWidth="1"/>
    <col min="26" max="32" width="9.140625" style="2" customWidth="1"/>
    <col min="33" max="16384" width="9.140625" style="2" customWidth="1"/>
  </cols>
  <sheetData>
    <row r="1" spans="1:25" ht="12.75">
      <c r="A1" s="1"/>
      <c r="B1" s="1"/>
      <c r="C1" s="1"/>
      <c r="D1" s="1"/>
      <c r="E1" s="1"/>
      <c r="F1" s="1"/>
      <c r="G1" s="1"/>
      <c r="H1" s="1"/>
      <c r="I1" s="1"/>
      <c r="J1" s="1"/>
      <c r="K1" s="1"/>
      <c r="L1" s="1"/>
      <c r="M1" s="1"/>
      <c r="N1" s="1"/>
      <c r="O1" s="1"/>
      <c r="Y1" s="409"/>
    </row>
    <row r="2" spans="1:10" ht="8.25" customHeight="1">
      <c r="A2" s="4"/>
      <c r="B2" s="4"/>
      <c r="C2" s="4"/>
      <c r="D2" s="4"/>
      <c r="E2" s="4"/>
      <c r="F2" s="4"/>
      <c r="G2" s="4"/>
      <c r="H2" s="4"/>
      <c r="J2" s="4"/>
    </row>
    <row r="3" spans="1:13" ht="88.5" customHeight="1">
      <c r="A3" s="5"/>
      <c r="B3" s="5"/>
      <c r="C3" s="4"/>
      <c r="D3" s="4"/>
      <c r="E3" s="4"/>
      <c r="F3" s="4"/>
      <c r="G3" s="4"/>
      <c r="H3" s="4"/>
      <c r="J3" s="4"/>
      <c r="M3"/>
    </row>
    <row r="4" spans="1:15" ht="23.25">
      <c r="A4" s="454" t="s">
        <v>442</v>
      </c>
      <c r="B4" s="454"/>
      <c r="C4" s="455"/>
      <c r="D4" s="455"/>
      <c r="E4" s="455"/>
      <c r="F4" s="455"/>
      <c r="G4" s="455"/>
      <c r="H4" s="455"/>
      <c r="I4" s="455"/>
      <c r="J4" s="455"/>
      <c r="K4" s="455"/>
      <c r="L4" s="455"/>
      <c r="M4" s="455"/>
      <c r="N4" s="455"/>
      <c r="O4" s="455"/>
    </row>
    <row r="5" spans="1:10" ht="15">
      <c r="A5" s="7"/>
      <c r="B5" s="7"/>
      <c r="C5" s="4"/>
      <c r="D5" s="4"/>
      <c r="E5" s="4"/>
      <c r="F5" s="4"/>
      <c r="G5" s="4"/>
      <c r="H5" s="4"/>
      <c r="J5" s="4"/>
    </row>
    <row r="6" spans="1:15" ht="33" customHeight="1">
      <c r="A6" s="452" t="s">
        <v>146</v>
      </c>
      <c r="B6" s="452"/>
      <c r="C6" s="453"/>
      <c r="D6" s="453"/>
      <c r="E6" s="453"/>
      <c r="F6" s="453"/>
      <c r="G6" s="453"/>
      <c r="H6" s="453"/>
      <c r="I6" s="453"/>
      <c r="J6" s="453"/>
      <c r="K6" s="453"/>
      <c r="L6" s="453"/>
      <c r="M6" s="453"/>
      <c r="N6" s="453"/>
      <c r="O6" s="453"/>
    </row>
    <row r="7" spans="3:13" ht="33" customHeight="1">
      <c r="C7" s="459" t="s">
        <v>463</v>
      </c>
      <c r="D7" s="459"/>
      <c r="E7" s="460"/>
      <c r="F7" s="460"/>
      <c r="G7" s="460"/>
      <c r="H7" s="460"/>
      <c r="I7" s="460"/>
      <c r="J7" s="460"/>
      <c r="K7" s="460"/>
      <c r="L7" s="460"/>
      <c r="M7" s="461"/>
    </row>
    <row r="8" spans="1:20" ht="15">
      <c r="A8" s="8"/>
      <c r="B8" s="8"/>
      <c r="D8" s="169"/>
      <c r="E8" s="446" t="s">
        <v>378</v>
      </c>
      <c r="F8" s="447"/>
      <c r="G8" s="447"/>
      <c r="H8" s="447"/>
      <c r="I8" s="447"/>
      <c r="J8" s="447"/>
      <c r="K8" s="447"/>
      <c r="L8" s="170"/>
      <c r="M8" s="171" t="str">
        <f>T8</f>
        <v>0 /chr.</v>
      </c>
      <c r="N8" s="9"/>
      <c r="Q8" s="246" t="b">
        <f>IF(C9="",FALSE,E8)</f>
        <v>0</v>
      </c>
      <c r="R8" s="409">
        <f>LEN(C9)</f>
        <v>0</v>
      </c>
      <c r="S8" s="409" t="s">
        <v>47</v>
      </c>
      <c r="T8" s="409" t="str">
        <f>CONCATENATE(R8,S8)</f>
        <v>0 /chr.</v>
      </c>
    </row>
    <row r="9" spans="3:22" ht="74.25" customHeight="1">
      <c r="C9" s="456"/>
      <c r="D9" s="457"/>
      <c r="E9" s="457"/>
      <c r="F9" s="457"/>
      <c r="G9" s="457"/>
      <c r="H9" s="457"/>
      <c r="I9" s="457"/>
      <c r="J9" s="457"/>
      <c r="K9" s="457"/>
      <c r="L9" s="457"/>
      <c r="M9" s="458"/>
      <c r="N9" s="127"/>
      <c r="Q9" s="409"/>
      <c r="R9" s="409"/>
      <c r="S9" s="409"/>
      <c r="T9" s="410"/>
      <c r="U9" s="410"/>
      <c r="V9" s="10"/>
    </row>
    <row r="10" spans="3:21" ht="6" customHeight="1">
      <c r="C10" s="11"/>
      <c r="D10" s="11"/>
      <c r="E10" s="11"/>
      <c r="F10" s="11"/>
      <c r="G10" s="11"/>
      <c r="H10" s="11"/>
      <c r="I10" s="11"/>
      <c r="J10" s="11"/>
      <c r="K10" s="11"/>
      <c r="Q10" s="409"/>
      <c r="R10" s="409"/>
      <c r="S10" s="409"/>
      <c r="T10" s="410"/>
      <c r="U10" s="410"/>
    </row>
    <row r="11" spans="16:21" s="1" customFormat="1" ht="12.75">
      <c r="P11" s="2"/>
      <c r="Q11" s="246"/>
      <c r="R11" s="246"/>
      <c r="S11" s="246"/>
      <c r="T11" s="246"/>
      <c r="U11" s="246"/>
    </row>
    <row r="12" spans="1:21" s="1" customFormat="1" ht="27" customHeight="1">
      <c r="A12" s="435" t="s">
        <v>379</v>
      </c>
      <c r="B12" s="448"/>
      <c r="C12" s="448"/>
      <c r="D12" s="14"/>
      <c r="H12" s="16"/>
      <c r="L12" s="16"/>
      <c r="M12" s="449"/>
      <c r="N12" s="449"/>
      <c r="O12" s="449"/>
      <c r="P12" s="2"/>
      <c r="Q12" s="246"/>
      <c r="R12" s="246"/>
      <c r="S12" s="246"/>
      <c r="T12" s="246"/>
      <c r="U12" s="246"/>
    </row>
    <row r="13" spans="1:21" s="1" customFormat="1" ht="5.25" customHeight="1">
      <c r="A13" s="11"/>
      <c r="B13" s="347"/>
      <c r="C13" s="347"/>
      <c r="D13" s="348"/>
      <c r="E13" s="246"/>
      <c r="F13" s="246"/>
      <c r="G13" s="246"/>
      <c r="H13" s="247"/>
      <c r="I13" s="246"/>
      <c r="J13" s="246"/>
      <c r="K13" s="246"/>
      <c r="L13" s="248"/>
      <c r="M13" s="450"/>
      <c r="N13" s="450"/>
      <c r="O13" s="450"/>
      <c r="P13" s="2"/>
      <c r="Q13" s="246"/>
      <c r="R13" s="246"/>
      <c r="S13" s="246"/>
      <c r="T13" s="246"/>
      <c r="U13" s="246"/>
    </row>
    <row r="14" spans="1:21" s="1" customFormat="1" ht="3" customHeight="1">
      <c r="A14" s="11"/>
      <c r="B14" s="11"/>
      <c r="C14" s="11"/>
      <c r="D14" s="125"/>
      <c r="P14" s="2"/>
      <c r="Q14" s="246"/>
      <c r="R14" s="246"/>
      <c r="S14" s="246"/>
      <c r="T14" s="246"/>
      <c r="U14" s="246"/>
    </row>
    <row r="15" spans="1:21" s="1" customFormat="1" ht="15" customHeight="1">
      <c r="A15" s="451" t="s">
        <v>80</v>
      </c>
      <c r="B15" s="451"/>
      <c r="C15" s="451"/>
      <c r="D15" s="14"/>
      <c r="E15" s="451" t="s">
        <v>145</v>
      </c>
      <c r="F15" s="451"/>
      <c r="G15" s="451"/>
      <c r="H15" s="16"/>
      <c r="I15" s="451" t="s">
        <v>157</v>
      </c>
      <c r="J15" s="451"/>
      <c r="K15" s="451"/>
      <c r="L15" s="16"/>
      <c r="M15" s="451" t="s">
        <v>143</v>
      </c>
      <c r="N15" s="451"/>
      <c r="O15" s="451"/>
      <c r="P15" s="2"/>
      <c r="Q15" s="246"/>
      <c r="R15" s="246"/>
      <c r="S15" s="246"/>
      <c r="T15" s="246"/>
      <c r="U15" s="246"/>
    </row>
    <row r="16" spans="1:21" s="1" customFormat="1" ht="18" customHeight="1">
      <c r="A16" s="441">
        <f>'10. Sources of funding'!S23</f>
        <v>0</v>
      </c>
      <c r="B16" s="442"/>
      <c r="C16" s="443"/>
      <c r="D16" s="124"/>
      <c r="E16" s="441">
        <f>'10. Sources of funding'!S17</f>
        <v>0</v>
      </c>
      <c r="F16" s="442"/>
      <c r="G16" s="443"/>
      <c r="H16" s="114"/>
      <c r="I16" s="441">
        <f>'10. Sources of funding'!S19</f>
        <v>0</v>
      </c>
      <c r="J16" s="442"/>
      <c r="K16" s="443"/>
      <c r="L16" s="45"/>
      <c r="M16" s="441">
        <f>'10. Sources of funding'!S21</f>
        <v>0</v>
      </c>
      <c r="N16" s="442"/>
      <c r="O16" s="443"/>
      <c r="Q16" s="246"/>
      <c r="R16" s="246"/>
      <c r="S16" s="246"/>
      <c r="T16" s="246"/>
      <c r="U16" s="246"/>
    </row>
    <row r="17" spans="4:21" s="1" customFormat="1" ht="25.5" customHeight="1">
      <c r="D17" s="128"/>
      <c r="E17" s="444"/>
      <c r="F17" s="445"/>
      <c r="G17" s="445"/>
      <c r="H17" s="445"/>
      <c r="I17" s="445"/>
      <c r="J17" s="445"/>
      <c r="K17" s="445"/>
      <c r="L17" s="445"/>
      <c r="M17" s="445"/>
      <c r="N17" s="445"/>
      <c r="O17" s="445"/>
      <c r="Q17" s="246"/>
      <c r="R17" s="246"/>
      <c r="S17" s="246"/>
      <c r="T17" s="246"/>
      <c r="U17" s="246"/>
    </row>
    <row r="18" spans="1:15" s="1" customFormat="1" ht="12.75" customHeight="1">
      <c r="A18" s="435" t="s">
        <v>13</v>
      </c>
      <c r="B18" s="436"/>
      <c r="C18" s="436"/>
      <c r="D18" s="436"/>
      <c r="E18" s="436"/>
      <c r="F18" s="128"/>
      <c r="G18" s="128"/>
      <c r="H18" s="128"/>
      <c r="I18" s="15"/>
      <c r="J18" s="128"/>
      <c r="K18" s="15"/>
      <c r="L18" s="15"/>
      <c r="M18" s="15"/>
      <c r="N18" s="15"/>
      <c r="O18" s="15"/>
    </row>
    <row r="19" spans="1:20" s="1" customFormat="1" ht="8.25" customHeight="1">
      <c r="A19" s="14"/>
      <c r="B19" s="14"/>
      <c r="C19" s="14"/>
      <c r="D19" s="15"/>
      <c r="E19" s="15"/>
      <c r="F19" s="15"/>
      <c r="G19" s="15"/>
      <c r="H19" s="15"/>
      <c r="I19" s="15"/>
      <c r="J19" s="15"/>
      <c r="K19" s="15"/>
      <c r="L19" s="15"/>
      <c r="M19" s="15"/>
      <c r="N19" s="15"/>
      <c r="O19" s="15"/>
      <c r="T19" s="246"/>
    </row>
    <row r="20" spans="1:20" s="1" customFormat="1" ht="12.75" customHeight="1">
      <c r="A20" s="435" t="s">
        <v>381</v>
      </c>
      <c r="B20" s="435"/>
      <c r="C20" s="435"/>
      <c r="D20" s="11"/>
      <c r="E20" s="53"/>
      <c r="F20" s="11">
        <v>1</v>
      </c>
      <c r="G20" s="413" t="s">
        <v>52</v>
      </c>
      <c r="H20" s="414"/>
      <c r="I20" s="53"/>
      <c r="J20" s="11"/>
      <c r="K20" s="16" t="s">
        <v>50</v>
      </c>
      <c r="L20" s="11"/>
      <c r="M20" s="53"/>
      <c r="N20" s="11"/>
      <c r="O20" s="16" t="s">
        <v>51</v>
      </c>
      <c r="P20" s="1" t="b">
        <f>IF(OR(E20="",I20="",M20=""),FALSE,A20)</f>
        <v>0</v>
      </c>
      <c r="Q20" s="1">
        <v>1</v>
      </c>
      <c r="R20" s="1">
        <v>2018</v>
      </c>
      <c r="T20" s="246">
        <f>IF(AND(E20&gt;30,OR(I20=2,I20=4,I20=6,I20=9,I20=11)),"Error in the selected date (not exists)!",IF(AND(I20=2,E20&gt;29),"Error in the selected date (not exists)!",IF(AND(I20=2,E20&gt;28,M20&lt;&gt;2016),"Error in the selected date (not exists)!","")))</f>
      </c>
    </row>
    <row r="21" spans="1:20" ht="6" customHeight="1">
      <c r="A21" s="1"/>
      <c r="B21" s="1"/>
      <c r="C21" s="1"/>
      <c r="G21" s="1"/>
      <c r="Q21" s="2">
        <v>2</v>
      </c>
      <c r="R21" s="2">
        <v>2019</v>
      </c>
      <c r="T21" s="409"/>
    </row>
    <row r="22" spans="1:20" s="1" customFormat="1" ht="12.75" customHeight="1">
      <c r="A22" s="435" t="s">
        <v>380</v>
      </c>
      <c r="B22" s="435"/>
      <c r="C22" s="435"/>
      <c r="D22" s="11"/>
      <c r="E22" s="53"/>
      <c r="F22" s="11"/>
      <c r="G22" s="413" t="s">
        <v>52</v>
      </c>
      <c r="H22" s="414"/>
      <c r="I22" s="53"/>
      <c r="J22" s="11"/>
      <c r="K22" s="16" t="s">
        <v>50</v>
      </c>
      <c r="L22" s="11"/>
      <c r="M22" s="53"/>
      <c r="N22" s="11"/>
      <c r="O22" s="16" t="s">
        <v>51</v>
      </c>
      <c r="P22" s="1" t="b">
        <f>IF(OR(E22="",I22="",M22=""),FALSE,A22)</f>
        <v>0</v>
      </c>
      <c r="Q22" s="1">
        <v>3</v>
      </c>
      <c r="R22" s="1">
        <v>2020</v>
      </c>
      <c r="T22" s="246">
        <f>IF(AND(E22&gt;30,OR(I22=2,I22=4,I22=6,I22=9,I22=11)),"Error in the selected date (not exists)!",IF(AND(I22=2,E22&gt;29),"Error in the selected date (not exists)!",IF(AND(I22=2,E22&gt;28,M22&lt;&gt;2016),"Error in the selected date (not exists)!","")))</f>
      </c>
    </row>
    <row r="23" spans="17:20" ht="6" customHeight="1">
      <c r="Q23" s="2">
        <v>4</v>
      </c>
      <c r="R23" s="2">
        <v>2021</v>
      </c>
      <c r="T23" s="409"/>
    </row>
    <row r="24" spans="1:20" s="1" customFormat="1" ht="12.75" customHeight="1">
      <c r="A24" s="435" t="s">
        <v>384</v>
      </c>
      <c r="B24" s="435"/>
      <c r="C24" s="435"/>
      <c r="D24" s="435"/>
      <c r="E24" s="436"/>
      <c r="F24" s="128"/>
      <c r="G24" s="128"/>
      <c r="H24" s="128"/>
      <c r="I24" s="224">
        <f>IF(AND(R29&gt;3,R29&lt;71,A20=P20,A22=P22),R29,"")</f>
      </c>
      <c r="J24" s="128"/>
      <c r="K24" s="437"/>
      <c r="L24" s="438"/>
      <c r="M24" s="438"/>
      <c r="N24" s="438"/>
      <c r="O24" s="438"/>
      <c r="P24" s="1" t="b">
        <f>IF(I24="",FALSE,A24)</f>
        <v>0</v>
      </c>
      <c r="Q24" s="1">
        <v>5</v>
      </c>
      <c r="R24" s="1">
        <v>2022</v>
      </c>
      <c r="T24" s="246"/>
    </row>
    <row r="25" spans="5:18" ht="25.5" customHeight="1">
      <c r="E25" s="126" t="s">
        <v>49</v>
      </c>
      <c r="K25" s="438"/>
      <c r="L25" s="438"/>
      <c r="M25" s="438"/>
      <c r="N25" s="438"/>
      <c r="O25" s="438"/>
      <c r="Q25" s="2">
        <v>6</v>
      </c>
      <c r="R25" s="2">
        <v>2023</v>
      </c>
    </row>
    <row r="26" spans="1:18" ht="15">
      <c r="A26" s="12" t="s">
        <v>383</v>
      </c>
      <c r="B26" s="12"/>
      <c r="Q26" s="2">
        <v>7</v>
      </c>
      <c r="R26" s="2">
        <v>2024</v>
      </c>
    </row>
    <row r="27" spans="17:18" ht="12.75">
      <c r="Q27" s="2">
        <v>8</v>
      </c>
      <c r="R27" s="2">
        <v>2025</v>
      </c>
    </row>
    <row r="28" spans="1:17" ht="6" customHeight="1">
      <c r="A28" s="41"/>
      <c r="B28" s="42"/>
      <c r="C28" s="41"/>
      <c r="D28" s="41"/>
      <c r="E28" s="42"/>
      <c r="F28" s="41"/>
      <c r="G28" s="15"/>
      <c r="H28" s="15"/>
      <c r="I28" s="44"/>
      <c r="J28" s="41"/>
      <c r="K28" s="44"/>
      <c r="L28" s="44"/>
      <c r="M28" s="44"/>
      <c r="N28" s="16"/>
      <c r="O28" s="165"/>
      <c r="Q28" s="2">
        <v>9</v>
      </c>
    </row>
    <row r="29" spans="1:19" ht="15" customHeight="1">
      <c r="A29" s="439" t="s">
        <v>382</v>
      </c>
      <c r="B29" s="440"/>
      <c r="C29" s="440"/>
      <c r="D29" s="11"/>
      <c r="E29" s="11"/>
      <c r="F29" s="11"/>
      <c r="G29" s="11"/>
      <c r="H29" s="166"/>
      <c r="I29" s="15"/>
      <c r="J29" s="11"/>
      <c r="K29" s="61"/>
      <c r="L29" s="165"/>
      <c r="M29" s="15"/>
      <c r="N29" s="165"/>
      <c r="O29" s="165"/>
      <c r="Q29" s="2">
        <v>10</v>
      </c>
      <c r="R29" s="1">
        <f>(M22-M20)*12+(I22-I20)+S29</f>
        <v>1</v>
      </c>
      <c r="S29" s="1">
        <f>IF(E22&gt;=E20,1,0)</f>
        <v>1</v>
      </c>
    </row>
    <row r="30" spans="1:17" ht="25.5" customHeight="1">
      <c r="A30" s="429">
        <f>T('2. Light Partner 1 data'!C9:F9)</f>
      </c>
      <c r="B30" s="430"/>
      <c r="C30" s="431"/>
      <c r="D30" s="374"/>
      <c r="E30" s="375">
        <f>T('2. Light Partner 1 data'!C31)</f>
      </c>
      <c r="F30" s="41"/>
      <c r="Q30" s="2">
        <v>11</v>
      </c>
    </row>
    <row r="31" spans="1:17" ht="6" customHeight="1">
      <c r="A31" s="378"/>
      <c r="B31" s="379"/>
      <c r="C31" s="378"/>
      <c r="D31" s="374"/>
      <c r="E31" s="376"/>
      <c r="F31" s="41"/>
      <c r="Q31" s="2">
        <v>12</v>
      </c>
    </row>
    <row r="32" spans="1:17" ht="25.5" customHeight="1">
      <c r="A32" s="429">
        <f>T('2. Light Partner 2 data'!C9:F9)</f>
      </c>
      <c r="B32" s="430"/>
      <c r="C32" s="431"/>
      <c r="D32" s="374"/>
      <c r="E32" s="375">
        <f>T('2. Light Partner 2 data'!C31)</f>
      </c>
      <c r="F32" s="41"/>
      <c r="Q32" s="2">
        <v>13</v>
      </c>
    </row>
    <row r="33" spans="1:17" ht="6" customHeight="1">
      <c r="A33" s="378"/>
      <c r="B33" s="379"/>
      <c r="C33" s="378"/>
      <c r="D33" s="374"/>
      <c r="E33" s="376"/>
      <c r="F33" s="41"/>
      <c r="Q33" s="2">
        <v>14</v>
      </c>
    </row>
    <row r="34" spans="1:17" ht="25.5" customHeight="1">
      <c r="A34" s="429">
        <f>T('2. Light Partner 3 data'!C9:F9)</f>
      </c>
      <c r="B34" s="430"/>
      <c r="C34" s="431"/>
      <c r="D34" s="374"/>
      <c r="E34" s="375">
        <f>T('2. Light Partner 3 data'!C31)</f>
      </c>
      <c r="F34" s="41"/>
      <c r="Q34" s="2">
        <v>15</v>
      </c>
    </row>
    <row r="35" spans="1:17" ht="6" customHeight="1">
      <c r="A35" s="378"/>
      <c r="B35" s="380"/>
      <c r="C35" s="378"/>
      <c r="D35" s="374"/>
      <c r="E35" s="377"/>
      <c r="F35" s="41"/>
      <c r="Q35" s="2">
        <v>16</v>
      </c>
    </row>
    <row r="36" spans="1:25" ht="25.5" customHeight="1">
      <c r="A36" s="429">
        <f>T('2. Light Partner 4 data'!C9:F9)</f>
      </c>
      <c r="B36" s="430"/>
      <c r="C36" s="431"/>
      <c r="D36" s="374"/>
      <c r="E36" s="375">
        <f>T('2. Light Partner 4 data'!C31)</f>
      </c>
      <c r="F36" s="41"/>
      <c r="Q36" s="2">
        <v>17</v>
      </c>
      <c r="V36" s="1">
        <f>IF($E$42="Croatia",1,IF($E$42="Hungary",2,0))</f>
        <v>0</v>
      </c>
      <c r="W36" s="1">
        <f>IF($E$44="Croatia",1,IF($E$44="Hungary",2,0))</f>
        <v>0</v>
      </c>
      <c r="X36" s="1">
        <f>IF($E$46="Croatia",1,IF($E$46="Hungary",2,0))</f>
        <v>0</v>
      </c>
      <c r="Y36" s="1">
        <f>IF($E$48="Croatia",1,IF($E$48="Hungary",2,0))</f>
        <v>0</v>
      </c>
    </row>
    <row r="37" spans="1:20" ht="6" customHeight="1">
      <c r="A37" s="41"/>
      <c r="B37" s="16"/>
      <c r="C37" s="41"/>
      <c r="D37" s="41"/>
      <c r="E37" s="16"/>
      <c r="F37" s="41"/>
      <c r="G37" s="15"/>
      <c r="H37" s="15"/>
      <c r="I37" s="16"/>
      <c r="J37" s="41"/>
      <c r="K37" s="16"/>
      <c r="L37" s="16"/>
      <c r="M37" s="16"/>
      <c r="N37" s="16"/>
      <c r="O37" s="165"/>
      <c r="Q37" s="2">
        <v>18</v>
      </c>
      <c r="T37" s="19"/>
    </row>
    <row r="38" spans="1:25" ht="15">
      <c r="A38" s="38" t="s">
        <v>385</v>
      </c>
      <c r="B38" s="18"/>
      <c r="C38" s="18"/>
      <c r="D38" s="18"/>
      <c r="E38" s="18"/>
      <c r="F38" s="18"/>
      <c r="G38" s="18"/>
      <c r="H38" s="18"/>
      <c r="J38" s="18"/>
      <c r="Q38" s="2">
        <v>19</v>
      </c>
      <c r="T38" s="4" t="s">
        <v>54</v>
      </c>
      <c r="U38" s="2" t="s">
        <v>55</v>
      </c>
      <c r="V38" s="2">
        <f>IF($V$36=1,U41,IF($V$36=2,U38,""))</f>
      </c>
      <c r="W38" s="2">
        <f>IF($W$36=1,U41,IF($W$36=2,U38,""))</f>
      </c>
      <c r="X38" s="2">
        <f>IF($X$36=1,U41,IF($X$36=2,U38,""))</f>
      </c>
      <c r="Y38" s="2">
        <f>IF($Y$36=1,U41,IF($Y$36=2,U38,""))</f>
      </c>
    </row>
    <row r="39" spans="1:25" ht="15">
      <c r="A39" s="12"/>
      <c r="B39" s="12"/>
      <c r="C39" s="12"/>
      <c r="D39" s="12"/>
      <c r="E39" s="12"/>
      <c r="F39" s="12"/>
      <c r="G39" s="12"/>
      <c r="H39" s="12"/>
      <c r="J39" s="12"/>
      <c r="Q39" s="2">
        <v>20</v>
      </c>
      <c r="T39" s="4" t="s">
        <v>53</v>
      </c>
      <c r="U39" s="2" t="s">
        <v>56</v>
      </c>
      <c r="V39" s="2">
        <f>IF($V$36=1,U42,IF($V$36=2,U39,""))</f>
      </c>
      <c r="W39" s="2">
        <f>IF($W$36=1,U42,IF($W$36=2,U39,""))</f>
      </c>
      <c r="X39" s="2">
        <f>IF($X$36=1,U42,IF($X$36=2,U39,""))</f>
      </c>
      <c r="Y39" s="2">
        <f>IF($Y$36=1,U42,IF($Y$36=2,U39,""))</f>
      </c>
    </row>
    <row r="40" spans="1:25" ht="24.75" customHeight="1">
      <c r="A40" s="40"/>
      <c r="B40" s="432" t="s">
        <v>386</v>
      </c>
      <c r="C40" s="433"/>
      <c r="D40" s="40"/>
      <c r="E40" s="41" t="s">
        <v>40</v>
      </c>
      <c r="F40" s="40"/>
      <c r="G40" s="432" t="s">
        <v>92</v>
      </c>
      <c r="H40" s="434"/>
      <c r="I40" s="434"/>
      <c r="J40" s="61"/>
      <c r="K40" s="432" t="s">
        <v>317</v>
      </c>
      <c r="L40" s="433"/>
      <c r="M40" s="433"/>
      <c r="N40" s="433"/>
      <c r="O40" s="434"/>
      <c r="Q40" s="2">
        <v>21</v>
      </c>
      <c r="T40" s="4"/>
      <c r="U40" s="2" t="s">
        <v>57</v>
      </c>
      <c r="V40" s="2">
        <f>IF($V$36=1,U43,IF($V$36=2,U40,""))</f>
      </c>
      <c r="W40" s="2">
        <f>IF($W$36=1,U43,IF($W$36=2,U40,""))</f>
      </c>
      <c r="X40" s="2">
        <f>IF($X$36=1,U43,IF($X$36=2,U40,""))</f>
      </c>
      <c r="Y40" s="2">
        <f>IF($Y$36=1,U43,IF($Y$36=2,U40,""))</f>
      </c>
    </row>
    <row r="41" spans="1:25" ht="6" customHeight="1">
      <c r="A41" s="40"/>
      <c r="B41" s="41"/>
      <c r="C41" s="40"/>
      <c r="D41" s="40"/>
      <c r="E41" s="40"/>
      <c r="F41" s="40"/>
      <c r="G41" s="1"/>
      <c r="H41" s="1"/>
      <c r="I41" s="16"/>
      <c r="J41" s="40"/>
      <c r="K41" s="42"/>
      <c r="L41" s="42"/>
      <c r="M41" s="42"/>
      <c r="N41" s="41"/>
      <c r="Q41" s="2">
        <v>22</v>
      </c>
      <c r="U41" s="393" t="s">
        <v>58</v>
      </c>
      <c r="V41" s="2">
        <f>IF($V$36=1,U44,IF($V$36=2,U49,""))</f>
      </c>
      <c r="W41" s="2">
        <f>IF($W$36=1,U44,IF($W$36=2,U49,""))</f>
      </c>
      <c r="X41" s="2">
        <f>IF($X$36=1,U44,IF($X$36=2,U49,""))</f>
      </c>
      <c r="Y41" s="2">
        <f>IF($Y$36=1,U44,IF($Y$36=2,U49,""))</f>
      </c>
    </row>
    <row r="42" spans="1:25" ht="25.5" customHeight="1">
      <c r="A42" s="41">
        <v>1</v>
      </c>
      <c r="B42" s="421"/>
      <c r="C42" s="422"/>
      <c r="D42" s="41"/>
      <c r="E42" s="345"/>
      <c r="F42" s="41"/>
      <c r="G42" s="423"/>
      <c r="H42" s="424"/>
      <c r="I42" s="425"/>
      <c r="J42" s="41"/>
      <c r="K42" s="426"/>
      <c r="L42" s="427"/>
      <c r="M42" s="427"/>
      <c r="N42" s="427"/>
      <c r="O42" s="428"/>
      <c r="Q42" s="2">
        <v>23</v>
      </c>
      <c r="R42" s="2">
        <f>IF(A30&lt;&gt;"",A30,"")</f>
      </c>
      <c r="U42" s="393" t="s">
        <v>59</v>
      </c>
      <c r="V42" s="2">
        <f>IF($V$36=1,U45,IF($V$36=2,"",""))</f>
      </c>
      <c r="W42" s="2">
        <f aca="true" t="shared" si="0" ref="W42:W47">IF($W$36=1,U45,IF($W$36=2,"",""))</f>
      </c>
      <c r="X42" s="2">
        <f aca="true" t="shared" si="1" ref="X42:X47">IF($X$36=1,U45,IF($X$36=2,"",""))</f>
      </c>
      <c r="Y42" s="2">
        <f>IF($Y$36=1,U45,IF($Y$36=2,"",""))</f>
      </c>
    </row>
    <row r="43" spans="1:25" ht="6" customHeight="1">
      <c r="A43" s="41"/>
      <c r="B43" s="42"/>
      <c r="C43" s="41"/>
      <c r="D43" s="41"/>
      <c r="E43" s="42"/>
      <c r="F43" s="41"/>
      <c r="G43" s="1"/>
      <c r="H43" s="1"/>
      <c r="I43" s="44"/>
      <c r="J43" s="41"/>
      <c r="K43" s="44"/>
      <c r="L43" s="44"/>
      <c r="M43" s="44"/>
      <c r="N43" s="16"/>
      <c r="Q43" s="2">
        <v>24</v>
      </c>
      <c r="R43" s="2">
        <f>IF(A32&lt;&gt;"",A32,"")</f>
      </c>
      <c r="U43" s="393" t="s">
        <v>60</v>
      </c>
      <c r="V43" s="2">
        <f>IF($V$36=1,U46,IF($V$36=2,"",""))</f>
      </c>
      <c r="W43" s="2">
        <f t="shared" si="0"/>
      </c>
      <c r="X43" s="2">
        <f t="shared" si="1"/>
      </c>
      <c r="Y43" s="2">
        <f>IF($Y$36=1,U46,IF($Y$36=2,"",""))</f>
      </c>
    </row>
    <row r="44" spans="1:25" ht="25.5" customHeight="1">
      <c r="A44" s="41">
        <v>2</v>
      </c>
      <c r="B44" s="421"/>
      <c r="C44" s="422"/>
      <c r="D44" s="41"/>
      <c r="E44" s="345"/>
      <c r="F44" s="41"/>
      <c r="G44" s="423"/>
      <c r="H44" s="424"/>
      <c r="I44" s="425"/>
      <c r="J44" s="41"/>
      <c r="K44" s="426"/>
      <c r="L44" s="427"/>
      <c r="M44" s="427"/>
      <c r="N44" s="427"/>
      <c r="O44" s="428"/>
      <c r="Q44" s="2">
        <v>25</v>
      </c>
      <c r="R44" s="2">
        <f>IF(A34&lt;&gt;"",A34,"")</f>
      </c>
      <c r="U44" s="393" t="s">
        <v>61</v>
      </c>
      <c r="V44" s="2">
        <f>IF($V$36=1,U47,IF($V$36=2,"",""))</f>
      </c>
      <c r="W44" s="2">
        <f t="shared" si="0"/>
      </c>
      <c r="X44" s="2">
        <f t="shared" si="1"/>
      </c>
      <c r="Y44" s="2">
        <f>IF($Y$36=1,U47,IF($Y$36=2,"",""))</f>
      </c>
    </row>
    <row r="45" spans="1:25" ht="6" customHeight="1">
      <c r="A45" s="41"/>
      <c r="B45" s="42"/>
      <c r="C45" s="41"/>
      <c r="D45" s="41"/>
      <c r="E45" s="42"/>
      <c r="F45" s="41"/>
      <c r="G45" s="1"/>
      <c r="H45" s="1"/>
      <c r="I45" s="44"/>
      <c r="J45" s="41"/>
      <c r="K45" s="44"/>
      <c r="L45" s="44"/>
      <c r="M45" s="44"/>
      <c r="N45" s="16"/>
      <c r="Q45" s="2">
        <v>26</v>
      </c>
      <c r="R45" s="2">
        <f>IF(A36&lt;&gt;"",A36,"")</f>
      </c>
      <c r="U45" s="393" t="s">
        <v>62</v>
      </c>
      <c r="V45" s="2">
        <f>IF($V$36=1,U48,IF($V$36=2,"",""))</f>
      </c>
      <c r="W45" s="2">
        <f t="shared" si="0"/>
      </c>
      <c r="X45" s="2">
        <f t="shared" si="1"/>
      </c>
      <c r="Y45" s="2">
        <f>IF($Y$36=1,U48,IF($Y$36=2,"",""))</f>
      </c>
    </row>
    <row r="46" spans="1:25" ht="25.5" customHeight="1">
      <c r="A46" s="41">
        <v>3</v>
      </c>
      <c r="B46" s="421"/>
      <c r="C46" s="422"/>
      <c r="D46" s="41"/>
      <c r="E46" s="415"/>
      <c r="F46" s="41"/>
      <c r="G46" s="423"/>
      <c r="H46" s="424"/>
      <c r="I46" s="425"/>
      <c r="J46" s="41"/>
      <c r="K46" s="426"/>
      <c r="L46" s="427"/>
      <c r="M46" s="427"/>
      <c r="N46" s="427"/>
      <c r="O46" s="428"/>
      <c r="Q46" s="2">
        <v>27</v>
      </c>
      <c r="U46" s="393" t="s">
        <v>64</v>
      </c>
      <c r="V46" s="2">
        <f>IF($V$36=1,U49,IF($V$36=2,"",""))</f>
      </c>
      <c r="W46" s="2">
        <f t="shared" si="0"/>
      </c>
      <c r="X46" s="2">
        <f t="shared" si="1"/>
      </c>
      <c r="Y46" s="2">
        <f>IF($Y$36=1,U49,IF($Y$36=2,"",""))</f>
      </c>
    </row>
    <row r="47" spans="1:25" ht="6" customHeight="1">
      <c r="A47" s="41"/>
      <c r="B47" s="16"/>
      <c r="C47" s="41"/>
      <c r="D47" s="41"/>
      <c r="E47" s="16"/>
      <c r="F47" s="41"/>
      <c r="G47" s="1"/>
      <c r="H47" s="1"/>
      <c r="I47" s="16"/>
      <c r="J47" s="41"/>
      <c r="K47" s="16"/>
      <c r="L47" s="16"/>
      <c r="M47" s="16"/>
      <c r="N47" s="16"/>
      <c r="Q47" s="2">
        <v>28</v>
      </c>
      <c r="U47" s="393" t="s">
        <v>65</v>
      </c>
      <c r="V47" s="411"/>
      <c r="W47" s="2">
        <f t="shared" si="0"/>
      </c>
      <c r="X47" s="2">
        <f t="shared" si="1"/>
      </c>
      <c r="Y47" s="409"/>
    </row>
    <row r="48" spans="1:25" ht="25.5" customHeight="1">
      <c r="A48" s="41">
        <v>4</v>
      </c>
      <c r="B48" s="421"/>
      <c r="C48" s="422"/>
      <c r="D48" s="41"/>
      <c r="E48" s="345"/>
      <c r="F48" s="41"/>
      <c r="G48" s="423"/>
      <c r="H48" s="424"/>
      <c r="I48" s="425"/>
      <c r="J48" s="41"/>
      <c r="K48" s="426"/>
      <c r="L48" s="427"/>
      <c r="M48" s="427"/>
      <c r="N48" s="427"/>
      <c r="O48" s="428"/>
      <c r="Q48" s="2">
        <v>29</v>
      </c>
      <c r="U48" s="393" t="s">
        <v>67</v>
      </c>
      <c r="V48" s="411"/>
      <c r="W48" s="411"/>
      <c r="X48" s="411"/>
      <c r="Y48" s="409"/>
    </row>
    <row r="49" spans="1:25" ht="6" customHeight="1">
      <c r="A49" s="41"/>
      <c r="B49" s="16"/>
      <c r="C49" s="41"/>
      <c r="D49" s="41"/>
      <c r="E49" s="16"/>
      <c r="F49" s="41"/>
      <c r="G49" s="1"/>
      <c r="H49" s="1"/>
      <c r="I49" s="16"/>
      <c r="J49" s="41"/>
      <c r="K49" s="16"/>
      <c r="L49" s="16"/>
      <c r="M49" s="16"/>
      <c r="N49" s="16"/>
      <c r="Q49" s="2">
        <v>30</v>
      </c>
      <c r="U49" s="395" t="s">
        <v>84</v>
      </c>
      <c r="V49" s="411"/>
      <c r="W49" s="411"/>
      <c r="X49" s="411"/>
      <c r="Y49" s="409"/>
    </row>
    <row r="50" spans="17:25" ht="16.5">
      <c r="Q50" s="2">
        <v>31</v>
      </c>
      <c r="R50" s="3"/>
      <c r="S50" s="280"/>
      <c r="V50" s="411"/>
      <c r="W50" s="411"/>
      <c r="X50" s="411"/>
      <c r="Y50" s="409"/>
    </row>
    <row r="51" spans="18:25" ht="12.75">
      <c r="R51" s="3"/>
      <c r="V51" s="411"/>
      <c r="W51" s="411"/>
      <c r="X51" s="411"/>
      <c r="Y51" s="409"/>
    </row>
    <row r="52" spans="18:25" ht="12.75">
      <c r="R52" s="3"/>
      <c r="V52" s="411"/>
      <c r="W52" s="411"/>
      <c r="X52" s="411"/>
      <c r="Y52" s="409"/>
    </row>
    <row r="53" spans="18:25" ht="12.75">
      <c r="R53" s="3"/>
      <c r="V53" s="411"/>
      <c r="W53" s="411"/>
      <c r="X53" s="411"/>
      <c r="Y53" s="409"/>
    </row>
    <row r="54" spans="18:25" ht="12.75">
      <c r="R54" s="3"/>
      <c r="V54" s="411"/>
      <c r="W54" s="411"/>
      <c r="X54" s="411"/>
      <c r="Y54" s="409"/>
    </row>
    <row r="55" spans="18:25" ht="12.75">
      <c r="R55" s="3"/>
      <c r="S55" s="3"/>
      <c r="V55" s="412"/>
      <c r="W55" s="412"/>
      <c r="X55" s="412"/>
      <c r="Y55" s="409"/>
    </row>
    <row r="56" spans="18:25" ht="12.75">
      <c r="R56" s="3"/>
      <c r="V56" s="412"/>
      <c r="W56" s="412"/>
      <c r="X56" s="412"/>
      <c r="Y56" s="409"/>
    </row>
    <row r="57" spans="18:24" ht="12.75">
      <c r="R57" s="3"/>
      <c r="V57" s="232"/>
      <c r="W57" s="232"/>
      <c r="X57" s="232"/>
    </row>
    <row r="58" spans="18:24" ht="12.75">
      <c r="R58" s="3"/>
      <c r="V58" s="232"/>
      <c r="W58" s="232"/>
      <c r="X58" s="232"/>
    </row>
    <row r="59" spans="18:24" ht="12.75">
      <c r="R59" s="3"/>
      <c r="V59" s="232"/>
      <c r="W59" s="232"/>
      <c r="X59" s="232"/>
    </row>
    <row r="61" ht="16.5">
      <c r="R61" s="279"/>
    </row>
    <row r="65" ht="16.5">
      <c r="R65" s="280"/>
    </row>
  </sheetData>
  <sheetProtection selectLockedCells="1"/>
  <mergeCells count="42">
    <mergeCell ref="B46:C46"/>
    <mergeCell ref="A6:O6"/>
    <mergeCell ref="A4:O4"/>
    <mergeCell ref="C9:M9"/>
    <mergeCell ref="A30:C30"/>
    <mergeCell ref="K48:O48"/>
    <mergeCell ref="K46:O46"/>
    <mergeCell ref="G48:I48"/>
    <mergeCell ref="G46:I46"/>
    <mergeCell ref="C7:M7"/>
    <mergeCell ref="E8:K8"/>
    <mergeCell ref="A12:C12"/>
    <mergeCell ref="M12:O12"/>
    <mergeCell ref="M13:O13"/>
    <mergeCell ref="A15:C15"/>
    <mergeCell ref="E15:G15"/>
    <mergeCell ref="I15:K15"/>
    <mergeCell ref="M15:O15"/>
    <mergeCell ref="A16:C16"/>
    <mergeCell ref="E16:G16"/>
    <mergeCell ref="I16:K16"/>
    <mergeCell ref="M16:O16"/>
    <mergeCell ref="E17:O17"/>
    <mergeCell ref="A18:E18"/>
    <mergeCell ref="G42:I42"/>
    <mergeCell ref="K42:O42"/>
    <mergeCell ref="A20:C20"/>
    <mergeCell ref="A22:C22"/>
    <mergeCell ref="A24:E24"/>
    <mergeCell ref="K24:O25"/>
    <mergeCell ref="A29:C29"/>
    <mergeCell ref="A32:C32"/>
    <mergeCell ref="B44:C44"/>
    <mergeCell ref="G44:I44"/>
    <mergeCell ref="K44:O44"/>
    <mergeCell ref="B48:C48"/>
    <mergeCell ref="A34:C34"/>
    <mergeCell ref="A36:C36"/>
    <mergeCell ref="B40:C40"/>
    <mergeCell ref="G40:I40"/>
    <mergeCell ref="K40:O40"/>
    <mergeCell ref="B42:C42"/>
  </mergeCells>
  <conditionalFormatting sqref="E8 N8">
    <cfRule type="cellIs" priority="12" dxfId="25" operator="notEqual" stopIfTrue="1">
      <formula>$Q$8</formula>
    </cfRule>
  </conditionalFormatting>
  <conditionalFormatting sqref="E17:O17">
    <cfRule type="cellIs" priority="7" dxfId="232" operator="equal" stopIfTrue="1">
      <formula>$Q$13</formula>
    </cfRule>
  </conditionalFormatting>
  <conditionalFormatting sqref="L7">
    <cfRule type="cellIs" priority="15" dxfId="25" operator="notEqual" stopIfTrue="1">
      <formula>'1. General Data'!#REF!</formula>
    </cfRule>
  </conditionalFormatting>
  <conditionalFormatting sqref="A22:C22">
    <cfRule type="cellIs" priority="3" dxfId="25" operator="notEqual" stopIfTrue="1">
      <formula>$P$22</formula>
    </cfRule>
  </conditionalFormatting>
  <conditionalFormatting sqref="A20:B20">
    <cfRule type="cellIs" priority="2" dxfId="0" operator="notEqual" stopIfTrue="1">
      <formula>$P$20</formula>
    </cfRule>
  </conditionalFormatting>
  <conditionalFormatting sqref="E25">
    <cfRule type="cellIs" priority="4" dxfId="25" operator="equal" stopIfTrue="1">
      <formula>$T$20</formula>
    </cfRule>
    <cfRule type="cellIs" priority="5" dxfId="25" operator="equal" stopIfTrue="1">
      <formula>$T$22</formula>
    </cfRule>
  </conditionalFormatting>
  <conditionalFormatting sqref="K24:O25">
    <cfRule type="cellIs" priority="1" dxfId="0" operator="equal" stopIfTrue="1">
      <formula>$X$24</formula>
    </cfRule>
  </conditionalFormatting>
  <conditionalFormatting sqref="A24:C24 E24">
    <cfRule type="cellIs" priority="6" dxfId="25" operator="notEqual" stopIfTrue="1">
      <formula>$P$24</formula>
    </cfRule>
  </conditionalFormatting>
  <dataValidations count="15">
    <dataValidation type="textLength" allowBlank="1" showInputMessage="1" showErrorMessage="1" sqref="K44:N44 K46:N46 K48:N48 K42">
      <formula1>0</formula1>
      <formula2>80</formula2>
    </dataValidation>
    <dataValidation type="textLength" operator="lessThanOrEqual" allowBlank="1" showInputMessage="1" showErrorMessage="1" sqref="C9:M9">
      <formula1>200</formula1>
    </dataValidation>
    <dataValidation type="list" allowBlank="1" showInputMessage="1" showErrorMessage="1" sqref="M22">
      <formula1>$R$20:$R$27</formula1>
    </dataValidation>
    <dataValidation type="list" allowBlank="1" showInputMessage="1" showErrorMessage="1" sqref="F22 F20 D20 D22 J20 J22">
      <formula1>$P$1:$P$24</formula1>
    </dataValidation>
    <dataValidation type="list" allowBlank="1" showInputMessage="1" showErrorMessage="1" sqref="L22 N22 L20 N20">
      <formula1>$Q$1:$Q$5</formula1>
    </dataValidation>
    <dataValidation type="list" allowBlank="1" showInputMessage="1" showErrorMessage="1" sqref="E43 B43">
      <formula1>'1. General Data'!#REF!</formula1>
    </dataValidation>
    <dataValidation type="list" allowBlank="1" showInputMessage="1" showErrorMessage="1" sqref="M20">
      <formula1>$R$20:$R$27</formula1>
    </dataValidation>
    <dataValidation type="list" allowBlank="1" showInputMessage="1" showErrorMessage="1" sqref="I22 I20">
      <formula1>$Q$20:$Q$31</formula1>
    </dataValidation>
    <dataValidation type="list" allowBlank="1" showInputMessage="1" showErrorMessage="1" sqref="E22 E20">
      <formula1>$Q$20:$Q$50</formula1>
    </dataValidation>
    <dataValidation type="list" allowBlank="1" showInputMessage="1" showErrorMessage="1" sqref="G42:I42">
      <formula1>$V$38:$V$46</formula1>
    </dataValidation>
    <dataValidation type="list" allowBlank="1" showInputMessage="1" showErrorMessage="1" sqref="G44:I44">
      <formula1>$W$38:$W$46</formula1>
    </dataValidation>
    <dataValidation type="list" allowBlank="1" showInputMessage="1" showErrorMessage="1" sqref="G46:I46">
      <formula1>$X$38:$X$46</formula1>
    </dataValidation>
    <dataValidation type="list" allowBlank="1" showInputMessage="1" showErrorMessage="1" sqref="G48:I48">
      <formula1>$Y$38:$Y$46</formula1>
    </dataValidation>
    <dataValidation type="list" allowBlank="1" showInputMessage="1" showErrorMessage="1" sqref="B42:C42 B44:C44 B46:C46 B48:C48">
      <formula1>$R$42:$R$45</formula1>
    </dataValidation>
    <dataValidation type="list" allowBlank="1" showInputMessage="1" showErrorMessage="1" sqref="E42 E44 E46 E48">
      <formula1>$T$38:$T$39</formula1>
    </dataValidation>
  </dataValidations>
  <printOptions/>
  <pageMargins left="0.9055118110236221" right="0.31496062992125984" top="0.7480314960629921" bottom="0.3937007874015748" header="0.31496062992125984" footer="0.11811023622047245"/>
  <pageSetup horizontalDpi="300" verticalDpi="300" orientation="portrait" scale="75" r:id="rId2"/>
  <headerFooter>
    <oddFooter xml:space="preserve">&amp;C&amp;"Arial,Italic"&amp;8&amp;A&amp;R&amp;"Arial,Italic"&amp;8Page &amp;P of &amp;N &amp;"Arial,Regular"&amp;10  </oddFooter>
  </headerFooter>
  <rowBreaks count="2" manualBreakCount="2">
    <brk id="37" max="255" man="1"/>
    <brk id="74"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AC295"/>
  <sheetViews>
    <sheetView zoomScalePageLayoutView="0" workbookViewId="0" topLeftCell="A1">
      <selection activeCell="D33" sqref="D33:H33"/>
    </sheetView>
  </sheetViews>
  <sheetFormatPr defaultColWidth="9.140625" defaultRowHeight="12.75"/>
  <cols>
    <col min="1" max="1" width="2.8515625" style="59" customWidth="1"/>
    <col min="2" max="2" width="45.7109375" style="31" customWidth="1"/>
    <col min="3" max="3" width="0.5625" style="51" customWidth="1"/>
    <col min="4" max="4" width="30.7109375" style="31" customWidth="1"/>
    <col min="5" max="5" width="0.5625" style="51" customWidth="1"/>
    <col min="6" max="6" width="16.57421875" style="31" customWidth="1"/>
    <col min="7" max="7" width="0.5625" style="51" customWidth="1"/>
    <col min="8" max="8" width="10.7109375" style="31" customWidth="1"/>
    <col min="9" max="9" width="0.5625" style="51" customWidth="1"/>
    <col min="10" max="10" width="15.00390625" style="31" customWidth="1"/>
    <col min="11" max="11" width="0.5625" style="51" customWidth="1"/>
    <col min="12" max="12" width="13.7109375" style="31" customWidth="1"/>
    <col min="13" max="13" width="0.5625" style="51" customWidth="1"/>
    <col min="14" max="14" width="9.00390625" style="31" customWidth="1"/>
    <col min="15" max="15" width="34.28125" style="62" hidden="1" customWidth="1"/>
    <col min="16" max="16" width="9.140625" style="58" hidden="1" customWidth="1"/>
    <col min="17" max="17" width="15.57421875" style="58" hidden="1" customWidth="1"/>
    <col min="18" max="22" width="9.140625" style="58" hidden="1" customWidth="1"/>
    <col min="23" max="16384" width="9.140625" style="58" customWidth="1"/>
  </cols>
  <sheetData>
    <row r="1" spans="1:20" ht="22.5" customHeight="1">
      <c r="A1" s="542" t="s">
        <v>407</v>
      </c>
      <c r="B1" s="542"/>
      <c r="C1" s="193"/>
      <c r="D1" s="544" t="str">
        <f>CONCATENATE("Light Partner 2 - ",'2. Light Partner 2 data'!C5)</f>
        <v>Light Partner 2 - </v>
      </c>
      <c r="E1" s="544"/>
      <c r="F1" s="544"/>
      <c r="G1" s="544"/>
      <c r="H1" s="544"/>
      <c r="I1" s="544"/>
      <c r="J1" s="544"/>
      <c r="K1" s="544"/>
      <c r="L1" s="544"/>
      <c r="M1" s="544"/>
      <c r="N1" s="544"/>
      <c r="R1" s="58" t="s">
        <v>87</v>
      </c>
      <c r="S1" s="58" t="s">
        <v>87</v>
      </c>
      <c r="T1" s="58" t="s">
        <v>87</v>
      </c>
    </row>
    <row r="2" spans="3:29" ht="12.75">
      <c r="C2" s="31"/>
      <c r="E2" s="31"/>
      <c r="G2" s="31"/>
      <c r="I2" s="31"/>
      <c r="K2" s="31"/>
      <c r="M2" s="31"/>
      <c r="O2" s="31"/>
      <c r="P2" s="31"/>
      <c r="Q2" s="31"/>
      <c r="R2" s="31"/>
      <c r="S2" s="31"/>
      <c r="T2" s="31"/>
      <c r="U2" s="31"/>
      <c r="V2" s="31"/>
      <c r="W2" s="31"/>
      <c r="X2" s="31"/>
      <c r="Y2" s="31"/>
      <c r="Z2" s="31"/>
      <c r="AA2" s="31"/>
      <c r="AB2" s="31"/>
      <c r="AC2" s="31"/>
    </row>
    <row r="3" spans="1:17" ht="28.5" customHeight="1">
      <c r="A3" s="204" t="s">
        <v>18</v>
      </c>
      <c r="B3" s="219" t="s">
        <v>23</v>
      </c>
      <c r="C3" s="212"/>
      <c r="D3" s="549" t="s">
        <v>287</v>
      </c>
      <c r="E3" s="550"/>
      <c r="F3" s="550"/>
      <c r="G3" s="550"/>
      <c r="H3" s="551"/>
      <c r="I3" s="212"/>
      <c r="J3" s="219" t="s">
        <v>11</v>
      </c>
      <c r="K3" s="213"/>
      <c r="L3" s="215">
        <f>L5+L7+L57+L59+L116+L223+L245</f>
        <v>0</v>
      </c>
      <c r="M3" s="214"/>
      <c r="N3" s="220">
        <f>IF(L$3=0,0%,L3/L$3)</f>
        <v>0</v>
      </c>
      <c r="O3" s="62" t="e">
        <f>IF(O5&gt;0,D3,0)</f>
        <v>#REF!</v>
      </c>
      <c r="P3" s="172"/>
      <c r="Q3" s="172" t="e">
        <f>IF(AND(Q5=P3,Q34=P3,Q166=P3,#REF!=P3)," ",D3)</f>
        <v>#REF!</v>
      </c>
    </row>
    <row r="4" spans="1:15" s="55" customFormat="1" ht="3" customHeight="1">
      <c r="A4" s="64"/>
      <c r="B4" s="65"/>
      <c r="C4" s="65"/>
      <c r="D4" s="51"/>
      <c r="E4" s="51"/>
      <c r="F4" s="51"/>
      <c r="G4" s="51"/>
      <c r="H4" s="51"/>
      <c r="I4" s="51"/>
      <c r="J4" s="51"/>
      <c r="K4" s="65"/>
      <c r="L4" s="212"/>
      <c r="M4" s="51"/>
      <c r="N4" s="51"/>
      <c r="O4" s="66"/>
    </row>
    <row r="5" spans="1:17" ht="27" customHeight="1">
      <c r="A5" s="184">
        <v>1</v>
      </c>
      <c r="B5" s="185" t="s">
        <v>39</v>
      </c>
      <c r="C5" s="186"/>
      <c r="D5" s="552" t="s">
        <v>331</v>
      </c>
      <c r="E5" s="540"/>
      <c r="F5" s="540"/>
      <c r="G5" s="540"/>
      <c r="H5" s="541"/>
      <c r="I5" s="187"/>
      <c r="J5" s="188" t="s">
        <v>11</v>
      </c>
      <c r="K5" s="186"/>
      <c r="L5" s="216">
        <f>IF(LEN(D1)&gt;18,1000,0)</f>
        <v>0</v>
      </c>
      <c r="M5" s="217"/>
      <c r="N5" s="218">
        <f>IF(L5=0,0%,L5/L$3)</f>
        <v>0</v>
      </c>
      <c r="O5" s="340" t="e">
        <f>SUM(O6:O264)</f>
        <v>#REF!</v>
      </c>
      <c r="P5" s="172"/>
      <c r="Q5" s="172">
        <f>IF(N5&gt;P5,D5,"")</f>
      </c>
    </row>
    <row r="6" spans="2:14" ht="12.75">
      <c r="B6" s="81"/>
      <c r="C6" s="65"/>
      <c r="D6" s="60"/>
      <c r="F6" s="60"/>
      <c r="H6" s="60"/>
      <c r="J6" s="60"/>
      <c r="K6" s="65"/>
      <c r="L6" s="60"/>
      <c r="N6" s="168"/>
    </row>
    <row r="7" spans="1:16" ht="27" customHeight="1">
      <c r="A7" s="184">
        <v>2</v>
      </c>
      <c r="B7" s="185" t="s">
        <v>128</v>
      </c>
      <c r="C7" s="186"/>
      <c r="D7" s="534" t="str">
        <f>IF(L7&gt;L3*0.8,"Staff costs are not allowed to be above 80% of total project costs","Staff costs OK")</f>
        <v>Staff costs OK</v>
      </c>
      <c r="E7" s="535"/>
      <c r="F7" s="535"/>
      <c r="G7" s="535"/>
      <c r="H7" s="536"/>
      <c r="I7" s="187"/>
      <c r="J7" s="188" t="s">
        <v>11</v>
      </c>
      <c r="K7" s="186"/>
      <c r="L7" s="189">
        <f>L9+L33</f>
        <v>0</v>
      </c>
      <c r="M7" s="187"/>
      <c r="N7" s="190">
        <f>IF(L7=0,0%,L7/L$3)</f>
        <v>0</v>
      </c>
      <c r="O7" s="338">
        <f>IF(LEN(D7)&gt;1,1,0)</f>
        <v>1</v>
      </c>
      <c r="P7" s="72"/>
    </row>
    <row r="8" spans="1:22" s="55" customFormat="1" ht="7.5" customHeight="1">
      <c r="A8" s="64"/>
      <c r="B8" s="65"/>
      <c r="C8" s="65"/>
      <c r="D8" s="51"/>
      <c r="E8" s="51"/>
      <c r="F8" s="51"/>
      <c r="G8" s="51"/>
      <c r="H8" s="51"/>
      <c r="I8" s="51"/>
      <c r="J8" s="51"/>
      <c r="K8" s="65"/>
      <c r="L8" s="51"/>
      <c r="M8" s="51"/>
      <c r="N8" s="51"/>
      <c r="O8" s="66"/>
      <c r="V8" s="58"/>
    </row>
    <row r="9" spans="1:22" ht="25.5" customHeight="1">
      <c r="A9" s="240"/>
      <c r="B9" s="241" t="s">
        <v>332</v>
      </c>
      <c r="C9" s="238"/>
      <c r="D9" s="546" t="s">
        <v>333</v>
      </c>
      <c r="E9" s="547"/>
      <c r="F9" s="547"/>
      <c r="G9" s="547"/>
      <c r="H9" s="548"/>
      <c r="I9" s="239"/>
      <c r="J9" s="242" t="s">
        <v>11</v>
      </c>
      <c r="K9" s="65"/>
      <c r="L9" s="350">
        <f>SUM(L16:L30)</f>
        <v>0</v>
      </c>
      <c r="M9" s="183"/>
      <c r="N9" s="351">
        <f>IF(L9=0,0%,L9/L$3)</f>
        <v>0</v>
      </c>
      <c r="O9" s="338" t="e">
        <f>IF(LEN(R9)&gt;3,1,0)</f>
        <v>#REF!</v>
      </c>
      <c r="R9" s="337" t="e">
        <f>IF(AND(#REF!="NOT",#REF!="NOT",#REF!="NOT",R33="NOT"),"NOT",D9)</f>
        <v>#REF!</v>
      </c>
      <c r="V9" s="58" t="s">
        <v>126</v>
      </c>
    </row>
    <row r="10" spans="1:22" s="55" customFormat="1" ht="15" customHeight="1">
      <c r="A10" s="64"/>
      <c r="B10" s="539"/>
      <c r="C10" s="539"/>
      <c r="D10" s="539"/>
      <c r="E10" s="539"/>
      <c r="F10" s="539"/>
      <c r="G10" s="539"/>
      <c r="H10" s="539"/>
      <c r="I10" s="539"/>
      <c r="J10" s="539"/>
      <c r="K10" s="539"/>
      <c r="L10" s="539"/>
      <c r="M10" s="51"/>
      <c r="N10" s="51"/>
      <c r="O10" s="243"/>
      <c r="P10" s="206"/>
      <c r="Q10" s="172"/>
      <c r="V10" s="58"/>
    </row>
    <row r="11" spans="2:18" ht="12.75" customHeight="1">
      <c r="B11" s="529" t="s">
        <v>408</v>
      </c>
      <c r="C11" s="529"/>
      <c r="D11" s="529"/>
      <c r="E11" s="529"/>
      <c r="F11" s="529"/>
      <c r="G11" s="529"/>
      <c r="H11" s="529"/>
      <c r="I11" s="529"/>
      <c r="J11" s="529"/>
      <c r="K11" s="529"/>
      <c r="L11" s="529"/>
      <c r="N11" s="168"/>
      <c r="R11" s="337" t="str">
        <f>IF(AND(($L9&gt;0),ISBLANK(B13)),B11,"NOT")</f>
        <v>NOT</v>
      </c>
    </row>
    <row r="12" spans="2:14" ht="3" customHeight="1">
      <c r="B12" s="81"/>
      <c r="C12" s="65"/>
      <c r="D12" s="60"/>
      <c r="F12" s="60"/>
      <c r="H12" s="60"/>
      <c r="J12" s="60"/>
      <c r="K12" s="65"/>
      <c r="L12" s="60"/>
      <c r="N12" s="168"/>
    </row>
    <row r="13" spans="2:14" ht="81" customHeight="1">
      <c r="B13" s="553"/>
      <c r="C13" s="537"/>
      <c r="D13" s="537"/>
      <c r="E13" s="537"/>
      <c r="F13" s="537"/>
      <c r="G13" s="537"/>
      <c r="H13" s="537"/>
      <c r="I13" s="537"/>
      <c r="J13" s="537"/>
      <c r="K13" s="537"/>
      <c r="L13" s="538"/>
      <c r="M13" s="51" t="s">
        <v>12</v>
      </c>
      <c r="N13" s="168"/>
    </row>
    <row r="14" spans="2:14" ht="3.75" customHeight="1">
      <c r="B14" s="81"/>
      <c r="C14" s="65"/>
      <c r="D14" s="60"/>
      <c r="F14" s="60"/>
      <c r="H14" s="60"/>
      <c r="J14" s="60"/>
      <c r="K14" s="65"/>
      <c r="L14" s="60"/>
      <c r="N14" s="168"/>
    </row>
    <row r="15" spans="2:20" ht="38.25">
      <c r="B15" s="181" t="s">
        <v>411</v>
      </c>
      <c r="C15" s="65"/>
      <c r="D15" s="181" t="s">
        <v>409</v>
      </c>
      <c r="F15" s="181" t="s">
        <v>113</v>
      </c>
      <c r="H15" s="181" t="s">
        <v>9</v>
      </c>
      <c r="J15" s="181" t="s">
        <v>8</v>
      </c>
      <c r="K15" s="182"/>
      <c r="L15" s="80" t="s">
        <v>81</v>
      </c>
      <c r="N15" s="60"/>
      <c r="R15" s="339" t="str">
        <f>IF(AND(R16="NOT",R17="NOT",R18="NOT",R19="NOT",R20="NOT",R21="NOT",R22="NOT",R23="NOT",R24="NOT",R25="NOT",R26="NOT",R27="NOT",R28="NOT",R29="NOT",R30="NOT"),"NOT",1)</f>
        <v>NOT</v>
      </c>
      <c r="S15" s="339" t="str">
        <f>IF(AND(S16="NOT",S17="NOT",S18="NOT",S19="NOT",S20="NOT",S21="NOT",S22="NOT",S23="NOT",S24="NOT",S25="NOT",S26="NOT",S27="NOT",S28="NOT",S29="NOT",S30="NOT"),"NOT",1)</f>
        <v>NOT</v>
      </c>
      <c r="T15" s="339" t="str">
        <f>IF(AND(T16="NOT",T17="NOT",T18="NOT",T19="NOT",T20="NOT",T21="NOT",T22="NOT",T23="NOT",T24="NOT",T25="NOT",T26="NOT",T27="NOT",T28="NOT",T29="NOT",T30="NOT"),"NOT",1)</f>
        <v>NOT</v>
      </c>
    </row>
    <row r="16" spans="2:22" ht="12.75">
      <c r="B16" s="416"/>
      <c r="C16" s="65"/>
      <c r="D16" s="195"/>
      <c r="E16" s="180"/>
      <c r="F16" s="196" t="s">
        <v>48</v>
      </c>
      <c r="G16" s="180"/>
      <c r="H16" s="197"/>
      <c r="I16" s="180"/>
      <c r="J16" s="197"/>
      <c r="K16" s="65"/>
      <c r="L16" s="107">
        <f aca="true" t="shared" si="0" ref="L16:L30">TRUNC(H16*J16,2)</f>
        <v>0</v>
      </c>
      <c r="N16" s="60"/>
      <c r="R16" s="58" t="str">
        <f aca="true" t="shared" si="1" ref="R16:R30">IF(AND(($L16&gt;0),ISBLANK(B16)),B16,"NOT")</f>
        <v>NOT</v>
      </c>
      <c r="S16" s="58" t="str">
        <f aca="true" t="shared" si="2" ref="S16:S30">IF(AND(($L16&gt;0),ISBLANK(D16)),D16,"NOT")</f>
        <v>NOT</v>
      </c>
      <c r="T16" s="58" t="str">
        <f aca="true" t="shared" si="3" ref="T16:T30">IF(AND(($L16&gt;0),ISBLANK(F16)),F16,"NOT")</f>
        <v>NOT</v>
      </c>
      <c r="V16" s="58">
        <f>LEFT(D16,3)</f>
      </c>
    </row>
    <row r="17" spans="2:22" ht="12.75">
      <c r="B17" s="194"/>
      <c r="C17" s="65"/>
      <c r="D17" s="195"/>
      <c r="E17" s="180"/>
      <c r="F17" s="196" t="s">
        <v>48</v>
      </c>
      <c r="G17" s="180"/>
      <c r="H17" s="197"/>
      <c r="I17" s="180"/>
      <c r="J17" s="197"/>
      <c r="K17" s="65"/>
      <c r="L17" s="107">
        <f t="shared" si="0"/>
        <v>0</v>
      </c>
      <c r="N17" s="60"/>
      <c r="R17" s="58" t="str">
        <f t="shared" si="1"/>
        <v>NOT</v>
      </c>
      <c r="S17" s="58" t="str">
        <f t="shared" si="2"/>
        <v>NOT</v>
      </c>
      <c r="T17" s="58" t="str">
        <f t="shared" si="3"/>
        <v>NOT</v>
      </c>
      <c r="V17" s="58">
        <f aca="true" t="shared" si="4" ref="V17:V30">LEFT(D17,3)</f>
      </c>
    </row>
    <row r="18" spans="2:22" ht="12.75">
      <c r="B18" s="194"/>
      <c r="C18" s="65"/>
      <c r="D18" s="195"/>
      <c r="E18" s="180"/>
      <c r="F18" s="196" t="s">
        <v>48</v>
      </c>
      <c r="G18" s="180"/>
      <c r="H18" s="197"/>
      <c r="I18" s="180"/>
      <c r="J18" s="197"/>
      <c r="K18" s="65"/>
      <c r="L18" s="107">
        <f t="shared" si="0"/>
        <v>0</v>
      </c>
      <c r="N18" s="60"/>
      <c r="R18" s="58" t="str">
        <f t="shared" si="1"/>
        <v>NOT</v>
      </c>
      <c r="S18" s="58" t="str">
        <f t="shared" si="2"/>
        <v>NOT</v>
      </c>
      <c r="T18" s="58" t="str">
        <f t="shared" si="3"/>
        <v>NOT</v>
      </c>
      <c r="V18" s="58">
        <f t="shared" si="4"/>
      </c>
    </row>
    <row r="19" spans="2:22" ht="12.75">
      <c r="B19" s="194"/>
      <c r="C19" s="65"/>
      <c r="D19" s="195"/>
      <c r="E19" s="180"/>
      <c r="F19" s="196" t="s">
        <v>48</v>
      </c>
      <c r="G19" s="180"/>
      <c r="H19" s="197"/>
      <c r="I19" s="180"/>
      <c r="J19" s="197"/>
      <c r="K19" s="65"/>
      <c r="L19" s="107">
        <f t="shared" si="0"/>
        <v>0</v>
      </c>
      <c r="N19" s="60"/>
      <c r="R19" s="58" t="str">
        <f t="shared" si="1"/>
        <v>NOT</v>
      </c>
      <c r="S19" s="58" t="str">
        <f t="shared" si="2"/>
        <v>NOT</v>
      </c>
      <c r="T19" s="58" t="str">
        <f t="shared" si="3"/>
        <v>NOT</v>
      </c>
      <c r="V19" s="58">
        <f t="shared" si="4"/>
      </c>
    </row>
    <row r="20" spans="2:22" ht="12.75">
      <c r="B20" s="194"/>
      <c r="C20" s="65"/>
      <c r="D20" s="195"/>
      <c r="E20" s="180"/>
      <c r="F20" s="196" t="s">
        <v>48</v>
      </c>
      <c r="G20" s="180"/>
      <c r="H20" s="197"/>
      <c r="I20" s="180"/>
      <c r="J20" s="197"/>
      <c r="K20" s="65"/>
      <c r="L20" s="107">
        <f t="shared" si="0"/>
        <v>0</v>
      </c>
      <c r="N20" s="60"/>
      <c r="R20" s="58" t="str">
        <f t="shared" si="1"/>
        <v>NOT</v>
      </c>
      <c r="S20" s="58" t="str">
        <f t="shared" si="2"/>
        <v>NOT</v>
      </c>
      <c r="T20" s="58" t="str">
        <f t="shared" si="3"/>
        <v>NOT</v>
      </c>
      <c r="V20" s="58">
        <f t="shared" si="4"/>
      </c>
    </row>
    <row r="21" spans="2:22" ht="12.75">
      <c r="B21" s="194"/>
      <c r="C21" s="65"/>
      <c r="D21" s="195"/>
      <c r="E21" s="180"/>
      <c r="F21" s="196" t="s">
        <v>48</v>
      </c>
      <c r="G21" s="180"/>
      <c r="H21" s="197"/>
      <c r="I21" s="180"/>
      <c r="J21" s="197"/>
      <c r="K21" s="65"/>
      <c r="L21" s="107">
        <f t="shared" si="0"/>
        <v>0</v>
      </c>
      <c r="N21" s="60"/>
      <c r="R21" s="58" t="str">
        <f t="shared" si="1"/>
        <v>NOT</v>
      </c>
      <c r="S21" s="58" t="str">
        <f t="shared" si="2"/>
        <v>NOT</v>
      </c>
      <c r="T21" s="58" t="str">
        <f t="shared" si="3"/>
        <v>NOT</v>
      </c>
      <c r="V21" s="58">
        <f t="shared" si="4"/>
      </c>
    </row>
    <row r="22" spans="2:22" ht="12.75">
      <c r="B22" s="194"/>
      <c r="C22" s="65"/>
      <c r="D22" s="195"/>
      <c r="E22" s="180"/>
      <c r="F22" s="196" t="s">
        <v>48</v>
      </c>
      <c r="G22" s="180"/>
      <c r="H22" s="197"/>
      <c r="I22" s="180"/>
      <c r="J22" s="197"/>
      <c r="K22" s="65"/>
      <c r="L22" s="107">
        <f t="shared" si="0"/>
        <v>0</v>
      </c>
      <c r="N22" s="60"/>
      <c r="R22" s="58" t="str">
        <f t="shared" si="1"/>
        <v>NOT</v>
      </c>
      <c r="S22" s="58" t="str">
        <f t="shared" si="2"/>
        <v>NOT</v>
      </c>
      <c r="T22" s="58" t="str">
        <f t="shared" si="3"/>
        <v>NOT</v>
      </c>
      <c r="V22" s="58">
        <f t="shared" si="4"/>
      </c>
    </row>
    <row r="23" spans="2:22" ht="12.75">
      <c r="B23" s="194"/>
      <c r="C23" s="65"/>
      <c r="D23" s="195"/>
      <c r="E23" s="180"/>
      <c r="F23" s="196" t="s">
        <v>48</v>
      </c>
      <c r="G23" s="180"/>
      <c r="H23" s="197"/>
      <c r="I23" s="180"/>
      <c r="J23" s="197"/>
      <c r="K23" s="65"/>
      <c r="L23" s="107">
        <f t="shared" si="0"/>
        <v>0</v>
      </c>
      <c r="N23" s="60"/>
      <c r="R23" s="58" t="str">
        <f t="shared" si="1"/>
        <v>NOT</v>
      </c>
      <c r="S23" s="58" t="str">
        <f t="shared" si="2"/>
        <v>NOT</v>
      </c>
      <c r="T23" s="58" t="str">
        <f t="shared" si="3"/>
        <v>NOT</v>
      </c>
      <c r="V23" s="58">
        <f t="shared" si="4"/>
      </c>
    </row>
    <row r="24" spans="2:22" ht="12.75">
      <c r="B24" s="194"/>
      <c r="C24" s="65"/>
      <c r="D24" s="195"/>
      <c r="E24" s="180"/>
      <c r="F24" s="196" t="s">
        <v>48</v>
      </c>
      <c r="G24" s="180"/>
      <c r="H24" s="197"/>
      <c r="I24" s="180"/>
      <c r="J24" s="197"/>
      <c r="K24" s="65"/>
      <c r="L24" s="107">
        <f t="shared" si="0"/>
        <v>0</v>
      </c>
      <c r="N24" s="60"/>
      <c r="R24" s="58" t="str">
        <f t="shared" si="1"/>
        <v>NOT</v>
      </c>
      <c r="S24" s="58" t="str">
        <f t="shared" si="2"/>
        <v>NOT</v>
      </c>
      <c r="T24" s="58" t="str">
        <f t="shared" si="3"/>
        <v>NOT</v>
      </c>
      <c r="V24" s="58">
        <f t="shared" si="4"/>
      </c>
    </row>
    <row r="25" spans="2:22" ht="12.75">
      <c r="B25" s="194"/>
      <c r="C25" s="65"/>
      <c r="D25" s="195"/>
      <c r="E25" s="180"/>
      <c r="F25" s="196" t="s">
        <v>48</v>
      </c>
      <c r="G25" s="180"/>
      <c r="H25" s="197"/>
      <c r="I25" s="180"/>
      <c r="J25" s="197"/>
      <c r="K25" s="65"/>
      <c r="L25" s="107">
        <f t="shared" si="0"/>
        <v>0</v>
      </c>
      <c r="N25" s="60"/>
      <c r="R25" s="58" t="str">
        <f t="shared" si="1"/>
        <v>NOT</v>
      </c>
      <c r="S25" s="58" t="str">
        <f t="shared" si="2"/>
        <v>NOT</v>
      </c>
      <c r="T25" s="58" t="str">
        <f t="shared" si="3"/>
        <v>NOT</v>
      </c>
      <c r="V25" s="58">
        <f t="shared" si="4"/>
      </c>
    </row>
    <row r="26" spans="2:22" ht="12.75">
      <c r="B26" s="194"/>
      <c r="C26" s="65"/>
      <c r="D26" s="195"/>
      <c r="E26" s="180"/>
      <c r="F26" s="196" t="s">
        <v>48</v>
      </c>
      <c r="G26" s="180"/>
      <c r="H26" s="197"/>
      <c r="I26" s="180"/>
      <c r="J26" s="197"/>
      <c r="K26" s="65"/>
      <c r="L26" s="107">
        <f t="shared" si="0"/>
        <v>0</v>
      </c>
      <c r="N26" s="60"/>
      <c r="R26" s="58" t="str">
        <f t="shared" si="1"/>
        <v>NOT</v>
      </c>
      <c r="S26" s="58" t="str">
        <f t="shared" si="2"/>
        <v>NOT</v>
      </c>
      <c r="T26" s="58" t="str">
        <f t="shared" si="3"/>
        <v>NOT</v>
      </c>
      <c r="V26" s="58">
        <f t="shared" si="4"/>
      </c>
    </row>
    <row r="27" spans="2:22" ht="12.75">
      <c r="B27" s="194"/>
      <c r="C27" s="65"/>
      <c r="D27" s="195"/>
      <c r="E27" s="180"/>
      <c r="F27" s="196" t="s">
        <v>48</v>
      </c>
      <c r="G27" s="180"/>
      <c r="H27" s="197"/>
      <c r="I27" s="180"/>
      <c r="J27" s="197"/>
      <c r="K27" s="65"/>
      <c r="L27" s="107">
        <f t="shared" si="0"/>
        <v>0</v>
      </c>
      <c r="N27" s="60"/>
      <c r="R27" s="58" t="str">
        <f t="shared" si="1"/>
        <v>NOT</v>
      </c>
      <c r="S27" s="58" t="str">
        <f t="shared" si="2"/>
        <v>NOT</v>
      </c>
      <c r="T27" s="58" t="str">
        <f t="shared" si="3"/>
        <v>NOT</v>
      </c>
      <c r="V27" s="58">
        <f t="shared" si="4"/>
      </c>
    </row>
    <row r="28" spans="2:22" ht="12.75">
      <c r="B28" s="194"/>
      <c r="C28" s="65"/>
      <c r="D28" s="195"/>
      <c r="E28" s="180"/>
      <c r="F28" s="196" t="s">
        <v>48</v>
      </c>
      <c r="G28" s="180"/>
      <c r="H28" s="197"/>
      <c r="I28" s="180"/>
      <c r="J28" s="197"/>
      <c r="K28" s="65"/>
      <c r="L28" s="107">
        <f t="shared" si="0"/>
        <v>0</v>
      </c>
      <c r="N28" s="60"/>
      <c r="R28" s="58" t="str">
        <f t="shared" si="1"/>
        <v>NOT</v>
      </c>
      <c r="S28" s="58" t="str">
        <f t="shared" si="2"/>
        <v>NOT</v>
      </c>
      <c r="T28" s="58" t="str">
        <f t="shared" si="3"/>
        <v>NOT</v>
      </c>
      <c r="V28" s="58">
        <f t="shared" si="4"/>
      </c>
    </row>
    <row r="29" spans="2:22" ht="12.75">
      <c r="B29" s="194"/>
      <c r="C29" s="65"/>
      <c r="D29" s="195"/>
      <c r="E29" s="180"/>
      <c r="F29" s="196" t="s">
        <v>48</v>
      </c>
      <c r="G29" s="180"/>
      <c r="H29" s="197"/>
      <c r="I29" s="180"/>
      <c r="J29" s="197"/>
      <c r="K29" s="65"/>
      <c r="L29" s="107">
        <f t="shared" si="0"/>
        <v>0</v>
      </c>
      <c r="N29" s="60"/>
      <c r="R29" s="58" t="str">
        <f t="shared" si="1"/>
        <v>NOT</v>
      </c>
      <c r="S29" s="58" t="str">
        <f t="shared" si="2"/>
        <v>NOT</v>
      </c>
      <c r="T29" s="58" t="str">
        <f t="shared" si="3"/>
        <v>NOT</v>
      </c>
      <c r="V29" s="58">
        <f t="shared" si="4"/>
      </c>
    </row>
    <row r="30" spans="2:22" ht="12.75">
      <c r="B30" s="194"/>
      <c r="C30" s="65"/>
      <c r="D30" s="195"/>
      <c r="E30" s="180"/>
      <c r="F30" s="196" t="s">
        <v>48</v>
      </c>
      <c r="G30" s="180"/>
      <c r="H30" s="197"/>
      <c r="I30" s="180"/>
      <c r="J30" s="197"/>
      <c r="K30" s="65"/>
      <c r="L30" s="107">
        <f t="shared" si="0"/>
        <v>0</v>
      </c>
      <c r="N30" s="60"/>
      <c r="R30" s="58" t="str">
        <f t="shared" si="1"/>
        <v>NOT</v>
      </c>
      <c r="S30" s="58" t="str">
        <f t="shared" si="2"/>
        <v>NOT</v>
      </c>
      <c r="T30" s="58" t="str">
        <f t="shared" si="3"/>
        <v>NOT</v>
      </c>
      <c r="V30" s="58">
        <f t="shared" si="4"/>
      </c>
    </row>
    <row r="31" spans="2:14" ht="12.75">
      <c r="B31" s="81"/>
      <c r="C31" s="65"/>
      <c r="D31" s="60"/>
      <c r="F31" s="60"/>
      <c r="H31" s="60"/>
      <c r="J31" s="60"/>
      <c r="K31" s="65"/>
      <c r="L31" s="60"/>
      <c r="N31" s="168"/>
    </row>
    <row r="32" spans="2:14" ht="12.75">
      <c r="B32" s="81"/>
      <c r="C32" s="65"/>
      <c r="D32" s="60"/>
      <c r="F32" s="60"/>
      <c r="H32" s="60"/>
      <c r="J32" s="60"/>
      <c r="K32" s="65"/>
      <c r="L32" s="60"/>
      <c r="N32" s="168"/>
    </row>
    <row r="33" spans="1:22" ht="25.5" customHeight="1">
      <c r="A33" s="240"/>
      <c r="B33" s="241" t="s">
        <v>334</v>
      </c>
      <c r="C33" s="238"/>
      <c r="D33" s="546" t="s">
        <v>335</v>
      </c>
      <c r="E33" s="547"/>
      <c r="F33" s="547"/>
      <c r="G33" s="547"/>
      <c r="H33" s="548"/>
      <c r="I33" s="239"/>
      <c r="J33" s="242" t="s">
        <v>11</v>
      </c>
      <c r="K33" s="65"/>
      <c r="L33" s="350">
        <f>SUM(L40:L54)</f>
        <v>0</v>
      </c>
      <c r="M33" s="183"/>
      <c r="N33" s="351">
        <f>IF(L33=0,0%,L33/L$3)</f>
        <v>0</v>
      </c>
      <c r="O33" s="338" t="e">
        <f>IF(LEN(R33)&gt;3,1,0)</f>
        <v>#REF!</v>
      </c>
      <c r="R33" s="337" t="e">
        <f>IF(AND(#REF!="NOT",#REF!="NOT",#REF!="NOT",R35="NOT"),"NOT",D33)</f>
        <v>#REF!</v>
      </c>
      <c r="V33" s="58" t="s">
        <v>126</v>
      </c>
    </row>
    <row r="34" spans="1:22" s="55" customFormat="1" ht="15" customHeight="1">
      <c r="A34" s="64"/>
      <c r="B34" s="539"/>
      <c r="C34" s="539"/>
      <c r="D34" s="539"/>
      <c r="E34" s="539"/>
      <c r="F34" s="539"/>
      <c r="G34" s="539"/>
      <c r="H34" s="539"/>
      <c r="I34" s="539"/>
      <c r="J34" s="539"/>
      <c r="K34" s="539"/>
      <c r="L34" s="539"/>
      <c r="M34" s="51"/>
      <c r="N34" s="51"/>
      <c r="O34" s="243"/>
      <c r="P34" s="206"/>
      <c r="Q34" s="172"/>
      <c r="V34" s="58"/>
    </row>
    <row r="35" spans="2:18" ht="12.75" customHeight="1">
      <c r="B35" s="529" t="s">
        <v>408</v>
      </c>
      <c r="C35" s="529"/>
      <c r="D35" s="529"/>
      <c r="E35" s="529"/>
      <c r="F35" s="529"/>
      <c r="G35" s="529"/>
      <c r="H35" s="529"/>
      <c r="I35" s="529"/>
      <c r="J35" s="529"/>
      <c r="K35" s="529"/>
      <c r="L35" s="529"/>
      <c r="N35" s="168"/>
      <c r="R35" s="337" t="str">
        <f>IF(AND(($L33&gt;0),ISBLANK(B37)),B35,"NOT")</f>
        <v>NOT</v>
      </c>
    </row>
    <row r="36" spans="2:14" ht="3" customHeight="1">
      <c r="B36" s="81"/>
      <c r="C36" s="65"/>
      <c r="D36" s="60"/>
      <c r="F36" s="60"/>
      <c r="H36" s="60"/>
      <c r="J36" s="60"/>
      <c r="K36" s="65"/>
      <c r="L36" s="60"/>
      <c r="N36" s="168"/>
    </row>
    <row r="37" spans="2:14" ht="81" customHeight="1">
      <c r="B37" s="521"/>
      <c r="C37" s="537"/>
      <c r="D37" s="537"/>
      <c r="E37" s="537"/>
      <c r="F37" s="537"/>
      <c r="G37" s="537"/>
      <c r="H37" s="537"/>
      <c r="I37" s="537"/>
      <c r="J37" s="537"/>
      <c r="K37" s="537"/>
      <c r="L37" s="538"/>
      <c r="M37" s="51" t="s">
        <v>12</v>
      </c>
      <c r="N37" s="168"/>
    </row>
    <row r="38" spans="2:14" ht="3.75" customHeight="1">
      <c r="B38" s="81"/>
      <c r="C38" s="65"/>
      <c r="D38" s="60"/>
      <c r="F38" s="60"/>
      <c r="H38" s="60"/>
      <c r="J38" s="60"/>
      <c r="K38" s="65"/>
      <c r="L38" s="60"/>
      <c r="N38" s="168"/>
    </row>
    <row r="39" spans="2:20" ht="38.25">
      <c r="B39" s="181" t="s">
        <v>411</v>
      </c>
      <c r="C39" s="65"/>
      <c r="D39" s="181" t="s">
        <v>409</v>
      </c>
      <c r="F39" s="181" t="s">
        <v>113</v>
      </c>
      <c r="H39" s="181" t="s">
        <v>9</v>
      </c>
      <c r="J39" s="181" t="s">
        <v>8</v>
      </c>
      <c r="K39" s="182"/>
      <c r="L39" s="80" t="s">
        <v>81</v>
      </c>
      <c r="N39" s="60"/>
      <c r="R39" s="339" t="str">
        <f>IF(AND(R40="NOT",R41="NOT",R42="NOT",R43="NOT",R44="NOT",R45="NOT",R46="NOT",R47="NOT",R48="NOT",R49="NOT",R50="NOT",R51="NOT",R52="NOT",R53="NOT",R54="NOT"),"NOT",1)</f>
        <v>NOT</v>
      </c>
      <c r="S39" s="339" t="str">
        <f>IF(AND(S40="NOT",S41="NOT",S42="NOT",S43="NOT",S44="NOT",S45="NOT",S46="NOT",S47="NOT",S48="NOT",S49="NOT",S50="NOT",S51="NOT",S52="NOT",S53="NOT",S54="NOT"),"NOT",1)</f>
        <v>NOT</v>
      </c>
      <c r="T39" s="339" t="str">
        <f>IF(AND(T40="NOT",T41="NOT",T42="NOT",T43="NOT",T44="NOT",T45="NOT",T46="NOT",T47="NOT",T48="NOT",T49="NOT",T50="NOT",T51="NOT",T52="NOT",T53="NOT",T54="NOT"),"NOT",1)</f>
        <v>NOT</v>
      </c>
    </row>
    <row r="40" spans="2:22" ht="12.75">
      <c r="B40" s="194"/>
      <c r="C40" s="65"/>
      <c r="D40" s="195"/>
      <c r="E40" s="180"/>
      <c r="F40" s="196" t="s">
        <v>48</v>
      </c>
      <c r="G40" s="180"/>
      <c r="H40" s="197"/>
      <c r="I40" s="180"/>
      <c r="J40" s="197"/>
      <c r="K40" s="65"/>
      <c r="L40" s="107">
        <f aca="true" t="shared" si="5" ref="L40:L54">TRUNC(H40*J40,2)</f>
        <v>0</v>
      </c>
      <c r="N40" s="60"/>
      <c r="R40" s="58" t="str">
        <f aca="true" t="shared" si="6" ref="R40:R54">IF(AND(($L40&gt;0),ISBLANK(B40)),B40,"NOT")</f>
        <v>NOT</v>
      </c>
      <c r="S40" s="58" t="str">
        <f aca="true" t="shared" si="7" ref="S40:S54">IF(AND(($L40&gt;0),ISBLANK(D40)),D40,"NOT")</f>
        <v>NOT</v>
      </c>
      <c r="T40" s="58" t="str">
        <f aca="true" t="shared" si="8" ref="T40:T54">IF(AND(($L40&gt;0),ISBLANK(F40)),F40,"NOT")</f>
        <v>NOT</v>
      </c>
      <c r="V40" s="58">
        <f>LEFT(D40,3)</f>
      </c>
    </row>
    <row r="41" spans="2:22" ht="12.75">
      <c r="B41" s="194"/>
      <c r="C41" s="65"/>
      <c r="D41" s="195"/>
      <c r="E41" s="180"/>
      <c r="F41" s="196" t="s">
        <v>48</v>
      </c>
      <c r="G41" s="180"/>
      <c r="H41" s="197"/>
      <c r="I41" s="180"/>
      <c r="J41" s="197"/>
      <c r="K41" s="65"/>
      <c r="L41" s="107">
        <f t="shared" si="5"/>
        <v>0</v>
      </c>
      <c r="N41" s="60"/>
      <c r="R41" s="58" t="str">
        <f t="shared" si="6"/>
        <v>NOT</v>
      </c>
      <c r="S41" s="58" t="str">
        <f t="shared" si="7"/>
        <v>NOT</v>
      </c>
      <c r="T41" s="58" t="str">
        <f t="shared" si="8"/>
        <v>NOT</v>
      </c>
      <c r="V41" s="58">
        <f aca="true" t="shared" si="9" ref="V41:V95">LEFT(D41,3)</f>
      </c>
    </row>
    <row r="42" spans="2:22" ht="12.75">
      <c r="B42" s="194"/>
      <c r="C42" s="65"/>
      <c r="D42" s="195"/>
      <c r="E42" s="180"/>
      <c r="F42" s="196" t="s">
        <v>48</v>
      </c>
      <c r="G42" s="180"/>
      <c r="H42" s="197"/>
      <c r="I42" s="180"/>
      <c r="J42" s="197"/>
      <c r="K42" s="65"/>
      <c r="L42" s="107">
        <f t="shared" si="5"/>
        <v>0</v>
      </c>
      <c r="N42" s="60"/>
      <c r="R42" s="58" t="str">
        <f t="shared" si="6"/>
        <v>NOT</v>
      </c>
      <c r="S42" s="58" t="str">
        <f t="shared" si="7"/>
        <v>NOT</v>
      </c>
      <c r="T42" s="58" t="str">
        <f t="shared" si="8"/>
        <v>NOT</v>
      </c>
      <c r="V42" s="58">
        <f t="shared" si="9"/>
      </c>
    </row>
    <row r="43" spans="2:22" ht="12.75">
      <c r="B43" s="194"/>
      <c r="C43" s="65"/>
      <c r="D43" s="195"/>
      <c r="E43" s="180"/>
      <c r="F43" s="196" t="s">
        <v>48</v>
      </c>
      <c r="G43" s="180"/>
      <c r="H43" s="197"/>
      <c r="I43" s="180"/>
      <c r="J43" s="197"/>
      <c r="K43" s="65"/>
      <c r="L43" s="107">
        <f t="shared" si="5"/>
        <v>0</v>
      </c>
      <c r="N43" s="60"/>
      <c r="R43" s="58" t="str">
        <f t="shared" si="6"/>
        <v>NOT</v>
      </c>
      <c r="S43" s="58" t="str">
        <f t="shared" si="7"/>
        <v>NOT</v>
      </c>
      <c r="T43" s="58" t="str">
        <f t="shared" si="8"/>
        <v>NOT</v>
      </c>
      <c r="V43" s="58">
        <f t="shared" si="9"/>
      </c>
    </row>
    <row r="44" spans="2:22" ht="12.75">
      <c r="B44" s="194"/>
      <c r="C44" s="65"/>
      <c r="D44" s="195"/>
      <c r="E44" s="180"/>
      <c r="F44" s="196" t="s">
        <v>48</v>
      </c>
      <c r="G44" s="180"/>
      <c r="H44" s="197"/>
      <c r="I44" s="180"/>
      <c r="J44" s="197"/>
      <c r="K44" s="65"/>
      <c r="L44" s="107">
        <f t="shared" si="5"/>
        <v>0</v>
      </c>
      <c r="N44" s="60"/>
      <c r="R44" s="58" t="str">
        <f t="shared" si="6"/>
        <v>NOT</v>
      </c>
      <c r="S44" s="58" t="str">
        <f t="shared" si="7"/>
        <v>NOT</v>
      </c>
      <c r="T44" s="58" t="str">
        <f t="shared" si="8"/>
        <v>NOT</v>
      </c>
      <c r="V44" s="58">
        <f t="shared" si="9"/>
      </c>
    </row>
    <row r="45" spans="2:22" ht="12.75">
      <c r="B45" s="194"/>
      <c r="C45" s="65"/>
      <c r="D45" s="195"/>
      <c r="E45" s="180"/>
      <c r="F45" s="196" t="s">
        <v>48</v>
      </c>
      <c r="G45" s="180"/>
      <c r="H45" s="197"/>
      <c r="I45" s="180"/>
      <c r="J45" s="197"/>
      <c r="K45" s="65"/>
      <c r="L45" s="107">
        <f t="shared" si="5"/>
        <v>0</v>
      </c>
      <c r="N45" s="60"/>
      <c r="R45" s="58" t="str">
        <f t="shared" si="6"/>
        <v>NOT</v>
      </c>
      <c r="S45" s="58" t="str">
        <f t="shared" si="7"/>
        <v>NOT</v>
      </c>
      <c r="T45" s="58" t="str">
        <f t="shared" si="8"/>
        <v>NOT</v>
      </c>
      <c r="V45" s="58">
        <f t="shared" si="9"/>
      </c>
    </row>
    <row r="46" spans="2:22" ht="12.75">
      <c r="B46" s="194"/>
      <c r="C46" s="65"/>
      <c r="D46" s="195"/>
      <c r="E46" s="180"/>
      <c r="F46" s="196" t="s">
        <v>48</v>
      </c>
      <c r="G46" s="180"/>
      <c r="H46" s="197"/>
      <c r="I46" s="180"/>
      <c r="J46" s="197"/>
      <c r="K46" s="65"/>
      <c r="L46" s="107">
        <f t="shared" si="5"/>
        <v>0</v>
      </c>
      <c r="N46" s="60"/>
      <c r="R46" s="58" t="str">
        <f t="shared" si="6"/>
        <v>NOT</v>
      </c>
      <c r="S46" s="58" t="str">
        <f t="shared" si="7"/>
        <v>NOT</v>
      </c>
      <c r="T46" s="58" t="str">
        <f t="shared" si="8"/>
        <v>NOT</v>
      </c>
      <c r="V46" s="58">
        <f t="shared" si="9"/>
      </c>
    </row>
    <row r="47" spans="2:22" ht="12.75">
      <c r="B47" s="194"/>
      <c r="C47" s="65"/>
      <c r="D47" s="195"/>
      <c r="E47" s="180"/>
      <c r="F47" s="196" t="s">
        <v>48</v>
      </c>
      <c r="G47" s="180"/>
      <c r="H47" s="197"/>
      <c r="I47" s="180"/>
      <c r="J47" s="197"/>
      <c r="K47" s="65"/>
      <c r="L47" s="107">
        <f t="shared" si="5"/>
        <v>0</v>
      </c>
      <c r="N47" s="60"/>
      <c r="R47" s="58" t="str">
        <f t="shared" si="6"/>
        <v>NOT</v>
      </c>
      <c r="S47" s="58" t="str">
        <f t="shared" si="7"/>
        <v>NOT</v>
      </c>
      <c r="T47" s="58" t="str">
        <f t="shared" si="8"/>
        <v>NOT</v>
      </c>
      <c r="V47" s="58">
        <f t="shared" si="9"/>
      </c>
    </row>
    <row r="48" spans="2:22" ht="12.75">
      <c r="B48" s="194"/>
      <c r="C48" s="65"/>
      <c r="D48" s="195"/>
      <c r="E48" s="180"/>
      <c r="F48" s="196" t="s">
        <v>48</v>
      </c>
      <c r="G48" s="180"/>
      <c r="H48" s="197"/>
      <c r="I48" s="180"/>
      <c r="J48" s="197"/>
      <c r="K48" s="65"/>
      <c r="L48" s="107">
        <f t="shared" si="5"/>
        <v>0</v>
      </c>
      <c r="N48" s="60"/>
      <c r="R48" s="58" t="str">
        <f t="shared" si="6"/>
        <v>NOT</v>
      </c>
      <c r="S48" s="58" t="str">
        <f t="shared" si="7"/>
        <v>NOT</v>
      </c>
      <c r="T48" s="58" t="str">
        <f t="shared" si="8"/>
        <v>NOT</v>
      </c>
      <c r="V48" s="58">
        <f t="shared" si="9"/>
      </c>
    </row>
    <row r="49" spans="2:22" ht="12.75">
      <c r="B49" s="194"/>
      <c r="C49" s="65"/>
      <c r="D49" s="195"/>
      <c r="E49" s="180"/>
      <c r="F49" s="196" t="s">
        <v>48</v>
      </c>
      <c r="G49" s="180"/>
      <c r="H49" s="197"/>
      <c r="I49" s="180"/>
      <c r="J49" s="197"/>
      <c r="K49" s="65"/>
      <c r="L49" s="107">
        <f t="shared" si="5"/>
        <v>0</v>
      </c>
      <c r="N49" s="60"/>
      <c r="R49" s="58" t="str">
        <f t="shared" si="6"/>
        <v>NOT</v>
      </c>
      <c r="S49" s="58" t="str">
        <f t="shared" si="7"/>
        <v>NOT</v>
      </c>
      <c r="T49" s="58" t="str">
        <f t="shared" si="8"/>
        <v>NOT</v>
      </c>
      <c r="V49" s="58">
        <f t="shared" si="9"/>
      </c>
    </row>
    <row r="50" spans="2:22" ht="12.75">
      <c r="B50" s="194"/>
      <c r="C50" s="65"/>
      <c r="D50" s="195"/>
      <c r="E50" s="180"/>
      <c r="F50" s="196" t="s">
        <v>48</v>
      </c>
      <c r="G50" s="180"/>
      <c r="H50" s="197"/>
      <c r="I50" s="180"/>
      <c r="J50" s="197"/>
      <c r="K50" s="65"/>
      <c r="L50" s="107">
        <f t="shared" si="5"/>
        <v>0</v>
      </c>
      <c r="N50" s="60"/>
      <c r="R50" s="58" t="str">
        <f t="shared" si="6"/>
        <v>NOT</v>
      </c>
      <c r="S50" s="58" t="str">
        <f t="shared" si="7"/>
        <v>NOT</v>
      </c>
      <c r="T50" s="58" t="str">
        <f t="shared" si="8"/>
        <v>NOT</v>
      </c>
      <c r="V50" s="58">
        <f t="shared" si="9"/>
      </c>
    </row>
    <row r="51" spans="2:22" ht="12.75">
      <c r="B51" s="194"/>
      <c r="C51" s="65"/>
      <c r="D51" s="195"/>
      <c r="E51" s="180"/>
      <c r="F51" s="196" t="s">
        <v>48</v>
      </c>
      <c r="G51" s="180"/>
      <c r="H51" s="197"/>
      <c r="I51" s="180"/>
      <c r="J51" s="197"/>
      <c r="K51" s="65"/>
      <c r="L51" s="107">
        <f t="shared" si="5"/>
        <v>0</v>
      </c>
      <c r="N51" s="60"/>
      <c r="R51" s="58" t="str">
        <f t="shared" si="6"/>
        <v>NOT</v>
      </c>
      <c r="S51" s="58" t="str">
        <f t="shared" si="7"/>
        <v>NOT</v>
      </c>
      <c r="T51" s="58" t="str">
        <f t="shared" si="8"/>
        <v>NOT</v>
      </c>
      <c r="V51" s="58">
        <f t="shared" si="9"/>
      </c>
    </row>
    <row r="52" spans="2:22" ht="12.75">
      <c r="B52" s="194"/>
      <c r="C52" s="65"/>
      <c r="D52" s="195"/>
      <c r="E52" s="180"/>
      <c r="F52" s="196" t="s">
        <v>48</v>
      </c>
      <c r="G52" s="180"/>
      <c r="H52" s="197"/>
      <c r="I52" s="180"/>
      <c r="J52" s="197"/>
      <c r="K52" s="65"/>
      <c r="L52" s="107">
        <f t="shared" si="5"/>
        <v>0</v>
      </c>
      <c r="N52" s="60"/>
      <c r="R52" s="58" t="str">
        <f t="shared" si="6"/>
        <v>NOT</v>
      </c>
      <c r="S52" s="58" t="str">
        <f t="shared" si="7"/>
        <v>NOT</v>
      </c>
      <c r="T52" s="58" t="str">
        <f t="shared" si="8"/>
        <v>NOT</v>
      </c>
      <c r="V52" s="58">
        <f t="shared" si="9"/>
      </c>
    </row>
    <row r="53" spans="2:22" ht="12.75">
      <c r="B53" s="194"/>
      <c r="C53" s="65"/>
      <c r="D53" s="195"/>
      <c r="E53" s="180"/>
      <c r="F53" s="196" t="s">
        <v>48</v>
      </c>
      <c r="G53" s="180"/>
      <c r="H53" s="197"/>
      <c r="I53" s="180"/>
      <c r="J53" s="197"/>
      <c r="K53" s="65"/>
      <c r="L53" s="107">
        <f t="shared" si="5"/>
        <v>0</v>
      </c>
      <c r="N53" s="60"/>
      <c r="R53" s="58" t="str">
        <f t="shared" si="6"/>
        <v>NOT</v>
      </c>
      <c r="S53" s="58" t="str">
        <f t="shared" si="7"/>
        <v>NOT</v>
      </c>
      <c r="T53" s="58" t="str">
        <f t="shared" si="8"/>
        <v>NOT</v>
      </c>
      <c r="V53" s="58">
        <f t="shared" si="9"/>
      </c>
    </row>
    <row r="54" spans="2:22" ht="12.75">
      <c r="B54" s="194"/>
      <c r="C54" s="65"/>
      <c r="D54" s="195"/>
      <c r="E54" s="180"/>
      <c r="F54" s="196" t="s">
        <v>48</v>
      </c>
      <c r="G54" s="180"/>
      <c r="H54" s="197"/>
      <c r="I54" s="180"/>
      <c r="J54" s="197"/>
      <c r="K54" s="65"/>
      <c r="L54" s="107">
        <f t="shared" si="5"/>
        <v>0</v>
      </c>
      <c r="N54" s="60"/>
      <c r="R54" s="58" t="str">
        <f t="shared" si="6"/>
        <v>NOT</v>
      </c>
      <c r="S54" s="58" t="str">
        <f t="shared" si="7"/>
        <v>NOT</v>
      </c>
      <c r="T54" s="58" t="str">
        <f t="shared" si="8"/>
        <v>NOT</v>
      </c>
      <c r="V54" s="58">
        <f t="shared" si="9"/>
      </c>
    </row>
    <row r="55" spans="2:14" ht="12.75">
      <c r="B55" s="81"/>
      <c r="C55" s="65"/>
      <c r="D55" s="60"/>
      <c r="F55" s="60"/>
      <c r="H55" s="60"/>
      <c r="J55" s="60"/>
      <c r="K55" s="65"/>
      <c r="L55" s="60"/>
      <c r="N55" s="168"/>
    </row>
    <row r="56" spans="2:14" ht="12.75">
      <c r="B56" s="81"/>
      <c r="C56" s="65"/>
      <c r="D56" s="60"/>
      <c r="F56" s="60"/>
      <c r="H56" s="60"/>
      <c r="J56" s="60"/>
      <c r="K56" s="65"/>
      <c r="L56" s="60"/>
      <c r="N56" s="168"/>
    </row>
    <row r="57" spans="1:19" ht="27" customHeight="1">
      <c r="A57" s="184">
        <v>3</v>
      </c>
      <c r="B57" s="185" t="s">
        <v>127</v>
      </c>
      <c r="C57" s="186"/>
      <c r="D57" s="518" t="s">
        <v>142</v>
      </c>
      <c r="E57" s="540"/>
      <c r="F57" s="540"/>
      <c r="G57" s="540"/>
      <c r="H57" s="541"/>
      <c r="I57" s="187"/>
      <c r="J57" s="188" t="s">
        <v>11</v>
      </c>
      <c r="K57" s="186"/>
      <c r="L57" s="189">
        <f>ROUNDDOWN(L7*0.15,2)</f>
        <v>0</v>
      </c>
      <c r="M57" s="187"/>
      <c r="N57" s="190">
        <f>IF(L57=0,0%,L57/L$3)</f>
        <v>0</v>
      </c>
      <c r="P57" s="205"/>
      <c r="Q57" s="172">
        <f>IF(N57&gt;P57,D57,"")</f>
      </c>
      <c r="R57" s="58">
        <f>IF(OR(N57&gt;O57,N57&gt;P57),"Overhead costs shall not exceed 5 per cent of each partner’s total eligible budget and shall not exceed 25 per cent of the total staff costs in each partner’s budget!","")</f>
      </c>
      <c r="S57" s="62"/>
    </row>
    <row r="58" spans="2:14" ht="12.75">
      <c r="B58" s="81"/>
      <c r="C58" s="65"/>
      <c r="D58" s="60"/>
      <c r="F58" s="60"/>
      <c r="H58" s="60"/>
      <c r="J58" s="60"/>
      <c r="K58" s="65"/>
      <c r="L58" s="60"/>
      <c r="N58" s="168"/>
    </row>
    <row r="59" spans="1:17" ht="27" customHeight="1">
      <c r="A59" s="184">
        <v>4</v>
      </c>
      <c r="B59" s="185" t="s">
        <v>129</v>
      </c>
      <c r="C59" s="186"/>
      <c r="D59" s="518" t="s">
        <v>336</v>
      </c>
      <c r="E59" s="519"/>
      <c r="F59" s="519"/>
      <c r="G59" s="519"/>
      <c r="H59" s="520"/>
      <c r="I59" s="187"/>
      <c r="J59" s="188" t="s">
        <v>11</v>
      </c>
      <c r="K59" s="186"/>
      <c r="L59" s="189">
        <f>(L61+L79+L97)</f>
        <v>0</v>
      </c>
      <c r="M59" s="187"/>
      <c r="N59" s="190">
        <f>IF(L59=0,0%,L59/L$3)</f>
        <v>0</v>
      </c>
      <c r="O59" s="338">
        <f>IF(LEN(Q59)&gt;1,1,0)</f>
        <v>0</v>
      </c>
      <c r="P59" s="72"/>
      <c r="Q59" s="58">
        <f>IF(AND(L9&gt;0,(L61+L79+L97)),D59,"")</f>
      </c>
    </row>
    <row r="60" spans="1:22" s="55" customFormat="1" ht="7.5" customHeight="1">
      <c r="A60" s="64"/>
      <c r="B60" s="65"/>
      <c r="C60" s="65"/>
      <c r="D60" s="51"/>
      <c r="E60" s="51"/>
      <c r="F60" s="51"/>
      <c r="G60" s="51"/>
      <c r="H60" s="51"/>
      <c r="I60" s="51"/>
      <c r="J60" s="51"/>
      <c r="K60" s="65"/>
      <c r="L60" s="51"/>
      <c r="M60" s="51"/>
      <c r="N60" s="51"/>
      <c r="O60" s="66"/>
      <c r="V60" s="58"/>
    </row>
    <row r="61" spans="1:18" ht="13.5" customHeight="1">
      <c r="A61" s="207"/>
      <c r="B61" s="209" t="s">
        <v>412</v>
      </c>
      <c r="C61" s="208"/>
      <c r="D61" s="527" t="s">
        <v>86</v>
      </c>
      <c r="E61" s="528"/>
      <c r="F61" s="528"/>
      <c r="G61" s="528"/>
      <c r="H61" s="528"/>
      <c r="I61" s="210"/>
      <c r="J61" s="211" t="s">
        <v>11</v>
      </c>
      <c r="K61" s="65"/>
      <c r="L61" s="350">
        <f>SUM(L68:L77)</f>
        <v>0</v>
      </c>
      <c r="M61" s="183"/>
      <c r="N61" s="351">
        <f>IF(L61=0,0%,L61/L$3)</f>
        <v>0</v>
      </c>
      <c r="O61" s="338">
        <f>IF(LEN(R61)&gt;3,1,0)</f>
        <v>0</v>
      </c>
      <c r="R61" s="58" t="str">
        <f>IF(AND(R67="NOT",S67="NOT",T67="NOT"),"NOT",D61)</f>
        <v>NOT</v>
      </c>
    </row>
    <row r="62" spans="1:22" s="55" customFormat="1" ht="3" customHeight="1">
      <c r="A62" s="64"/>
      <c r="B62" s="65"/>
      <c r="C62" s="65"/>
      <c r="D62" s="51"/>
      <c r="E62" s="51"/>
      <c r="F62" s="51"/>
      <c r="G62" s="51"/>
      <c r="H62" s="51"/>
      <c r="I62" s="51"/>
      <c r="J62" s="51"/>
      <c r="K62" s="65"/>
      <c r="L62" s="51"/>
      <c r="M62" s="51"/>
      <c r="N62" s="51"/>
      <c r="O62" s="66"/>
      <c r="V62" s="58"/>
    </row>
    <row r="63" spans="2:18" ht="12.75" customHeight="1">
      <c r="B63" s="530" t="s">
        <v>108</v>
      </c>
      <c r="C63" s="531"/>
      <c r="D63" s="531"/>
      <c r="E63" s="531"/>
      <c r="F63" s="531"/>
      <c r="H63" s="60"/>
      <c r="J63" s="60"/>
      <c r="K63" s="65"/>
      <c r="L63" s="60"/>
      <c r="N63" s="168"/>
      <c r="R63" s="58" t="str">
        <f>IF(AND(($L61&gt;0),ISBLANK(B65)),B63,"NOT")</f>
        <v>NOT</v>
      </c>
    </row>
    <row r="64" spans="2:14" ht="3" customHeight="1">
      <c r="B64" s="81"/>
      <c r="C64" s="65"/>
      <c r="D64" s="60"/>
      <c r="F64" s="60"/>
      <c r="H64" s="60"/>
      <c r="J64" s="60"/>
      <c r="K64" s="65"/>
      <c r="L64" s="60"/>
      <c r="N64" s="168"/>
    </row>
    <row r="65" spans="2:14" ht="50.25" customHeight="1">
      <c r="B65" s="521"/>
      <c r="C65" s="522"/>
      <c r="D65" s="522"/>
      <c r="E65" s="522"/>
      <c r="F65" s="522"/>
      <c r="G65" s="522"/>
      <c r="H65" s="522"/>
      <c r="I65" s="522"/>
      <c r="J65" s="522"/>
      <c r="K65" s="522"/>
      <c r="L65" s="523"/>
      <c r="M65" s="51" t="s">
        <v>12</v>
      </c>
      <c r="N65" s="168"/>
    </row>
    <row r="66" spans="2:14" ht="3.75" customHeight="1">
      <c r="B66" s="81"/>
      <c r="C66" s="65"/>
      <c r="D66" s="60"/>
      <c r="F66" s="60"/>
      <c r="H66" s="60"/>
      <c r="J66" s="60"/>
      <c r="K66" s="65"/>
      <c r="L66" s="60"/>
      <c r="N66" s="168"/>
    </row>
    <row r="67" spans="2:20" ht="12.75" customHeight="1">
      <c r="B67" s="181" t="s">
        <v>10</v>
      </c>
      <c r="C67" s="65"/>
      <c r="D67" s="181" t="s">
        <v>409</v>
      </c>
      <c r="F67" s="181" t="s">
        <v>113</v>
      </c>
      <c r="H67" s="181" t="s">
        <v>9</v>
      </c>
      <c r="J67" s="181" t="s">
        <v>8</v>
      </c>
      <c r="K67" s="182"/>
      <c r="L67" s="80" t="s">
        <v>81</v>
      </c>
      <c r="N67" s="60"/>
      <c r="R67" s="192" t="str">
        <f>IF(AND(R68="NOT",R69="NOT",R70="NOT",R71="NOT",R72="NOT",R73="NOT",R74="NOT",R75="NOT",R76="NOT",R77="NOT",R63="NOT"),"NOT",D61)</f>
        <v>NOT</v>
      </c>
      <c r="S67" s="192" t="str">
        <f>IF(AND(S68="NOT",S69="NOT",S70="NOT",S71="NOT",S72="NOT",S73="NOT",S74="NOT",S75="NOT",S76="NOT",S77="NOT",R63="NOT"),"NOT",D61)</f>
        <v>NOT</v>
      </c>
      <c r="T67" s="192" t="str">
        <f>IF(AND(T68="NOT",T69="NOT",T70="NOT",T71="NOT",T72="NOT",T73="NOT",T74="NOT",T75="NOT",T76="NOT",T77="NOT",R63="NOT"),"NOT",D61)</f>
        <v>NOT</v>
      </c>
    </row>
    <row r="68" spans="2:22" ht="12.75">
      <c r="B68" s="194"/>
      <c r="C68" s="65"/>
      <c r="D68" s="195"/>
      <c r="E68" s="180"/>
      <c r="F68" s="196"/>
      <c r="G68" s="180"/>
      <c r="H68" s="197"/>
      <c r="I68" s="180"/>
      <c r="J68" s="197"/>
      <c r="K68" s="65"/>
      <c r="L68" s="107">
        <f aca="true" t="shared" si="10" ref="L68:L77">TRUNC(H68*J68,2)</f>
        <v>0</v>
      </c>
      <c r="N68" s="60"/>
      <c r="R68" s="58" t="str">
        <f aca="true" t="shared" si="11" ref="R68:R77">IF(AND(($L68&gt;0),ISBLANK(B68)),B68,"NOT")</f>
        <v>NOT</v>
      </c>
      <c r="S68" s="58" t="str">
        <f aca="true" t="shared" si="12" ref="S68:S77">IF(AND(($L68&gt;0),ISBLANK(D68)),D68,"NOT")</f>
        <v>NOT</v>
      </c>
      <c r="T68" s="58" t="str">
        <f aca="true" t="shared" si="13" ref="T68:T77">IF(AND(($L68&gt;0),ISBLANK(F68)),F68,"NOT")</f>
        <v>NOT</v>
      </c>
      <c r="V68" s="58">
        <f t="shared" si="9"/>
      </c>
    </row>
    <row r="69" spans="2:22" ht="12.75">
      <c r="B69" s="194"/>
      <c r="C69" s="65"/>
      <c r="D69" s="195"/>
      <c r="E69" s="180"/>
      <c r="F69" s="196"/>
      <c r="G69" s="180"/>
      <c r="H69" s="197"/>
      <c r="I69" s="180"/>
      <c r="J69" s="197"/>
      <c r="K69" s="65"/>
      <c r="L69" s="107">
        <f t="shared" si="10"/>
        <v>0</v>
      </c>
      <c r="N69" s="60"/>
      <c r="R69" s="58" t="str">
        <f t="shared" si="11"/>
        <v>NOT</v>
      </c>
      <c r="S69" s="58" t="str">
        <f t="shared" si="12"/>
        <v>NOT</v>
      </c>
      <c r="T69" s="58" t="str">
        <f t="shared" si="13"/>
        <v>NOT</v>
      </c>
      <c r="V69" s="58">
        <f t="shared" si="9"/>
      </c>
    </row>
    <row r="70" spans="2:22" ht="12.75">
      <c r="B70" s="194"/>
      <c r="C70" s="65"/>
      <c r="D70" s="195"/>
      <c r="E70" s="180"/>
      <c r="F70" s="196"/>
      <c r="G70" s="180"/>
      <c r="H70" s="197"/>
      <c r="I70" s="180"/>
      <c r="J70" s="197"/>
      <c r="K70" s="65"/>
      <c r="L70" s="107">
        <f t="shared" si="10"/>
        <v>0</v>
      </c>
      <c r="N70" s="60"/>
      <c r="R70" s="58" t="str">
        <f t="shared" si="11"/>
        <v>NOT</v>
      </c>
      <c r="S70" s="58" t="str">
        <f t="shared" si="12"/>
        <v>NOT</v>
      </c>
      <c r="T70" s="58" t="str">
        <f t="shared" si="13"/>
        <v>NOT</v>
      </c>
      <c r="V70" s="58">
        <f t="shared" si="9"/>
      </c>
    </row>
    <row r="71" spans="2:22" ht="12.75">
      <c r="B71" s="194"/>
      <c r="C71" s="65"/>
      <c r="D71" s="195"/>
      <c r="E71" s="180"/>
      <c r="F71" s="196"/>
      <c r="G71" s="180"/>
      <c r="H71" s="197"/>
      <c r="I71" s="180"/>
      <c r="J71" s="197"/>
      <c r="K71" s="65"/>
      <c r="L71" s="107">
        <f t="shared" si="10"/>
        <v>0</v>
      </c>
      <c r="N71" s="60"/>
      <c r="R71" s="58" t="str">
        <f t="shared" si="11"/>
        <v>NOT</v>
      </c>
      <c r="S71" s="58" t="str">
        <f t="shared" si="12"/>
        <v>NOT</v>
      </c>
      <c r="T71" s="58" t="str">
        <f t="shared" si="13"/>
        <v>NOT</v>
      </c>
      <c r="V71" s="58">
        <f t="shared" si="9"/>
      </c>
    </row>
    <row r="72" spans="2:22" ht="12.75">
      <c r="B72" s="194"/>
      <c r="C72" s="65"/>
      <c r="D72" s="195"/>
      <c r="E72" s="180"/>
      <c r="F72" s="196"/>
      <c r="G72" s="180"/>
      <c r="H72" s="197"/>
      <c r="I72" s="180"/>
      <c r="J72" s="197"/>
      <c r="K72" s="65"/>
      <c r="L72" s="107">
        <f t="shared" si="10"/>
        <v>0</v>
      </c>
      <c r="N72" s="60"/>
      <c r="R72" s="58" t="str">
        <f t="shared" si="11"/>
        <v>NOT</v>
      </c>
      <c r="S72" s="58" t="str">
        <f t="shared" si="12"/>
        <v>NOT</v>
      </c>
      <c r="T72" s="58" t="str">
        <f t="shared" si="13"/>
        <v>NOT</v>
      </c>
      <c r="V72" s="58">
        <f t="shared" si="9"/>
      </c>
    </row>
    <row r="73" spans="2:22" ht="12.75">
      <c r="B73" s="194"/>
      <c r="C73" s="65"/>
      <c r="D73" s="195"/>
      <c r="E73" s="180"/>
      <c r="F73" s="196"/>
      <c r="G73" s="180"/>
      <c r="H73" s="197"/>
      <c r="I73" s="180"/>
      <c r="J73" s="197"/>
      <c r="K73" s="65"/>
      <c r="L73" s="107">
        <f t="shared" si="10"/>
        <v>0</v>
      </c>
      <c r="N73" s="60"/>
      <c r="R73" s="58" t="str">
        <f t="shared" si="11"/>
        <v>NOT</v>
      </c>
      <c r="S73" s="58" t="str">
        <f t="shared" si="12"/>
        <v>NOT</v>
      </c>
      <c r="T73" s="58" t="str">
        <f t="shared" si="13"/>
        <v>NOT</v>
      </c>
      <c r="V73" s="58">
        <f t="shared" si="9"/>
      </c>
    </row>
    <row r="74" spans="2:22" ht="12.75">
      <c r="B74" s="194"/>
      <c r="C74" s="65"/>
      <c r="D74" s="195"/>
      <c r="E74" s="180"/>
      <c r="F74" s="196"/>
      <c r="G74" s="180"/>
      <c r="H74" s="197"/>
      <c r="I74" s="180"/>
      <c r="J74" s="197"/>
      <c r="K74" s="65"/>
      <c r="L74" s="107">
        <f t="shared" si="10"/>
        <v>0</v>
      </c>
      <c r="N74" s="60"/>
      <c r="R74" s="58" t="str">
        <f t="shared" si="11"/>
        <v>NOT</v>
      </c>
      <c r="S74" s="58" t="str">
        <f t="shared" si="12"/>
        <v>NOT</v>
      </c>
      <c r="T74" s="58" t="str">
        <f t="shared" si="13"/>
        <v>NOT</v>
      </c>
      <c r="V74" s="58">
        <f t="shared" si="9"/>
      </c>
    </row>
    <row r="75" spans="2:22" ht="12.75">
      <c r="B75" s="194"/>
      <c r="C75" s="65"/>
      <c r="D75" s="195"/>
      <c r="E75" s="180"/>
      <c r="F75" s="196"/>
      <c r="G75" s="180"/>
      <c r="H75" s="197"/>
      <c r="I75" s="180"/>
      <c r="J75" s="197"/>
      <c r="K75" s="65"/>
      <c r="L75" s="107">
        <f t="shared" si="10"/>
        <v>0</v>
      </c>
      <c r="N75" s="60"/>
      <c r="R75" s="58" t="str">
        <f t="shared" si="11"/>
        <v>NOT</v>
      </c>
      <c r="S75" s="58" t="str">
        <f t="shared" si="12"/>
        <v>NOT</v>
      </c>
      <c r="T75" s="58" t="str">
        <f t="shared" si="13"/>
        <v>NOT</v>
      </c>
      <c r="V75" s="58">
        <f t="shared" si="9"/>
      </c>
    </row>
    <row r="76" spans="2:22" ht="12.75">
      <c r="B76" s="194"/>
      <c r="C76" s="65"/>
      <c r="D76" s="195"/>
      <c r="E76" s="180"/>
      <c r="F76" s="196"/>
      <c r="G76" s="180"/>
      <c r="H76" s="197"/>
      <c r="I76" s="180"/>
      <c r="J76" s="197"/>
      <c r="K76" s="65"/>
      <c r="L76" s="107">
        <f t="shared" si="10"/>
        <v>0</v>
      </c>
      <c r="N76" s="60"/>
      <c r="R76" s="58" t="str">
        <f t="shared" si="11"/>
        <v>NOT</v>
      </c>
      <c r="S76" s="58" t="str">
        <f t="shared" si="12"/>
        <v>NOT</v>
      </c>
      <c r="T76" s="58" t="str">
        <f t="shared" si="13"/>
        <v>NOT</v>
      </c>
      <c r="V76" s="58">
        <f t="shared" si="9"/>
      </c>
    </row>
    <row r="77" spans="2:22" ht="12.75">
      <c r="B77" s="194"/>
      <c r="C77" s="65"/>
      <c r="D77" s="195"/>
      <c r="E77" s="180"/>
      <c r="F77" s="196"/>
      <c r="G77" s="180"/>
      <c r="H77" s="197"/>
      <c r="I77" s="180"/>
      <c r="J77" s="197"/>
      <c r="K77" s="65"/>
      <c r="L77" s="107">
        <f t="shared" si="10"/>
        <v>0</v>
      </c>
      <c r="N77" s="60"/>
      <c r="R77" s="58" t="str">
        <f t="shared" si="11"/>
        <v>NOT</v>
      </c>
      <c r="S77" s="58" t="str">
        <f t="shared" si="12"/>
        <v>NOT</v>
      </c>
      <c r="T77" s="58" t="str">
        <f t="shared" si="13"/>
        <v>NOT</v>
      </c>
      <c r="V77" s="58">
        <f t="shared" si="9"/>
      </c>
    </row>
    <row r="78" spans="2:14" ht="12.75">
      <c r="B78" s="81"/>
      <c r="C78" s="65"/>
      <c r="D78" s="60"/>
      <c r="F78" s="60"/>
      <c r="H78" s="60"/>
      <c r="J78" s="60"/>
      <c r="K78" s="65"/>
      <c r="L78" s="60"/>
      <c r="N78" s="168"/>
    </row>
    <row r="79" spans="1:18" ht="13.5" customHeight="1">
      <c r="A79" s="207"/>
      <c r="B79" s="209" t="s">
        <v>130</v>
      </c>
      <c r="C79" s="208"/>
      <c r="D79" s="527" t="s">
        <v>86</v>
      </c>
      <c r="E79" s="528"/>
      <c r="F79" s="528"/>
      <c r="G79" s="528"/>
      <c r="H79" s="528"/>
      <c r="I79" s="210"/>
      <c r="J79" s="211" t="s">
        <v>11</v>
      </c>
      <c r="K79" s="65"/>
      <c r="L79" s="350">
        <f>SUM(L86:L95)</f>
        <v>0</v>
      </c>
      <c r="M79" s="183"/>
      <c r="N79" s="351">
        <f>IF(L79=0,0%,L79/L$3)</f>
        <v>0</v>
      </c>
      <c r="O79" s="338">
        <f>IF(LEN(R79)&gt;3,1,0)</f>
        <v>0</v>
      </c>
      <c r="R79" s="58" t="str">
        <f>IF(AND(R85="NOT",S85="NOT",T85="NOT"),"NOT",D79)</f>
        <v>NOT</v>
      </c>
    </row>
    <row r="80" spans="1:22" s="55" customFormat="1" ht="3" customHeight="1">
      <c r="A80" s="64"/>
      <c r="B80" s="65"/>
      <c r="C80" s="65"/>
      <c r="D80" s="51"/>
      <c r="E80" s="51"/>
      <c r="F80" s="51"/>
      <c r="G80" s="51"/>
      <c r="H80" s="51"/>
      <c r="I80" s="51"/>
      <c r="J80" s="51"/>
      <c r="K80" s="65"/>
      <c r="L80" s="51"/>
      <c r="M80" s="51"/>
      <c r="N80" s="51"/>
      <c r="O80" s="66"/>
      <c r="V80" s="58"/>
    </row>
    <row r="81" spans="2:18" ht="12.75" customHeight="1">
      <c r="B81" s="530" t="s">
        <v>108</v>
      </c>
      <c r="C81" s="531"/>
      <c r="D81" s="531"/>
      <c r="E81" s="531"/>
      <c r="F81" s="531"/>
      <c r="H81" s="60"/>
      <c r="J81" s="60"/>
      <c r="K81" s="65"/>
      <c r="L81" s="60"/>
      <c r="N81" s="168"/>
      <c r="R81" s="58" t="str">
        <f>IF(AND(($L79&gt;0),ISBLANK(B83)),B81,"NOT")</f>
        <v>NOT</v>
      </c>
    </row>
    <row r="82" spans="2:14" ht="3" customHeight="1">
      <c r="B82" s="81"/>
      <c r="C82" s="65"/>
      <c r="D82" s="60"/>
      <c r="F82" s="60"/>
      <c r="H82" s="60"/>
      <c r="J82" s="60"/>
      <c r="K82" s="65"/>
      <c r="L82" s="60"/>
      <c r="N82" s="168"/>
    </row>
    <row r="83" spans="2:14" ht="50.25" customHeight="1">
      <c r="B83" s="521"/>
      <c r="C83" s="522"/>
      <c r="D83" s="522"/>
      <c r="E83" s="522"/>
      <c r="F83" s="522"/>
      <c r="G83" s="522"/>
      <c r="H83" s="522"/>
      <c r="I83" s="522"/>
      <c r="J83" s="522"/>
      <c r="K83" s="522"/>
      <c r="L83" s="523"/>
      <c r="M83" s="51" t="s">
        <v>12</v>
      </c>
      <c r="N83" s="168"/>
    </row>
    <row r="84" spans="2:14" ht="3.75" customHeight="1">
      <c r="B84" s="81"/>
      <c r="C84" s="65"/>
      <c r="D84" s="60"/>
      <c r="F84" s="60"/>
      <c r="H84" s="60"/>
      <c r="J84" s="60"/>
      <c r="K84" s="65"/>
      <c r="L84" s="60"/>
      <c r="N84" s="168"/>
    </row>
    <row r="85" spans="2:20" ht="12.75" customHeight="1">
      <c r="B85" s="181" t="s">
        <v>10</v>
      </c>
      <c r="C85" s="65"/>
      <c r="D85" s="181" t="s">
        <v>409</v>
      </c>
      <c r="F85" s="181" t="s">
        <v>113</v>
      </c>
      <c r="H85" s="181" t="s">
        <v>9</v>
      </c>
      <c r="J85" s="181" t="s">
        <v>8</v>
      </c>
      <c r="K85" s="182"/>
      <c r="L85" s="80" t="s">
        <v>81</v>
      </c>
      <c r="N85" s="60"/>
      <c r="R85" s="192" t="str">
        <f>IF(AND(R86="NOT",R87="NOT",R88="NOT",R89="NOT",R90="NOT",R91="NOT",R92="NOT",R93="NOT",R94="NOT",R95="NOT",R81="NOT"),"NOT",D79)</f>
        <v>NOT</v>
      </c>
      <c r="S85" s="192" t="str">
        <f>IF(AND(S86="NOT",S87="NOT",S88="NOT",S89="NOT",S90="NOT",S91="NOT",S92="NOT",S93="NOT",S94="NOT",S95="NOT",R81="NOT"),"NOT",D79)</f>
        <v>NOT</v>
      </c>
      <c r="T85" s="192" t="str">
        <f>IF(AND(T86="NOT",T87="NOT",T88="NOT",T89="NOT",T90="NOT",T91="NOT",T92="NOT",T93="NOT",T94="NOT",T95="NOT",R81="NOT"),"NOT",D79)</f>
        <v>NOT</v>
      </c>
    </row>
    <row r="86" spans="2:22" ht="12.75">
      <c r="B86" s="194"/>
      <c r="C86" s="65"/>
      <c r="D86" s="195"/>
      <c r="E86" s="180"/>
      <c r="F86" s="196"/>
      <c r="G86" s="180"/>
      <c r="H86" s="197"/>
      <c r="I86" s="180"/>
      <c r="J86" s="197"/>
      <c r="K86" s="65"/>
      <c r="L86" s="107">
        <f aca="true" t="shared" si="14" ref="L86:L95">TRUNC(H86*J86,2)</f>
        <v>0</v>
      </c>
      <c r="N86" s="60"/>
      <c r="R86" s="58" t="str">
        <f aca="true" t="shared" si="15" ref="R86:R95">IF(AND(($L86&gt;0),ISBLANK(B86)),B86,"NOT")</f>
        <v>NOT</v>
      </c>
      <c r="S86" s="58" t="str">
        <f aca="true" t="shared" si="16" ref="S86:S95">IF(AND(($L86&gt;0),ISBLANK(D86)),D86,"NOT")</f>
        <v>NOT</v>
      </c>
      <c r="T86" s="58" t="str">
        <f aca="true" t="shared" si="17" ref="T86:T95">IF(AND(($L86&gt;0),ISBLANK(F86)),F86,"NOT")</f>
        <v>NOT</v>
      </c>
      <c r="V86" s="58">
        <f t="shared" si="9"/>
      </c>
    </row>
    <row r="87" spans="2:22" ht="12.75">
      <c r="B87" s="194"/>
      <c r="C87" s="65"/>
      <c r="D87" s="195"/>
      <c r="E87" s="180"/>
      <c r="F87" s="196"/>
      <c r="G87" s="180"/>
      <c r="H87" s="197"/>
      <c r="I87" s="180"/>
      <c r="J87" s="197"/>
      <c r="K87" s="65"/>
      <c r="L87" s="107">
        <f t="shared" si="14"/>
        <v>0</v>
      </c>
      <c r="N87" s="60"/>
      <c r="R87" s="58" t="str">
        <f t="shared" si="15"/>
        <v>NOT</v>
      </c>
      <c r="S87" s="58" t="str">
        <f t="shared" si="16"/>
        <v>NOT</v>
      </c>
      <c r="T87" s="58" t="str">
        <f t="shared" si="17"/>
        <v>NOT</v>
      </c>
      <c r="V87" s="58">
        <f t="shared" si="9"/>
      </c>
    </row>
    <row r="88" spans="2:22" ht="12.75">
      <c r="B88" s="194"/>
      <c r="C88" s="65"/>
      <c r="D88" s="195"/>
      <c r="E88" s="180"/>
      <c r="F88" s="196"/>
      <c r="G88" s="180"/>
      <c r="H88" s="197"/>
      <c r="I88" s="180"/>
      <c r="J88" s="197"/>
      <c r="K88" s="65"/>
      <c r="L88" s="107">
        <f t="shared" si="14"/>
        <v>0</v>
      </c>
      <c r="N88" s="60"/>
      <c r="R88" s="58" t="str">
        <f t="shared" si="15"/>
        <v>NOT</v>
      </c>
      <c r="S88" s="58" t="str">
        <f t="shared" si="16"/>
        <v>NOT</v>
      </c>
      <c r="T88" s="58" t="str">
        <f t="shared" si="17"/>
        <v>NOT</v>
      </c>
      <c r="V88" s="58">
        <f t="shared" si="9"/>
      </c>
    </row>
    <row r="89" spans="2:22" ht="12.75">
      <c r="B89" s="194"/>
      <c r="C89" s="65"/>
      <c r="D89" s="195"/>
      <c r="E89" s="180"/>
      <c r="F89" s="196"/>
      <c r="G89" s="180"/>
      <c r="H89" s="197"/>
      <c r="I89" s="180"/>
      <c r="J89" s="197"/>
      <c r="K89" s="65"/>
      <c r="L89" s="107">
        <f t="shared" si="14"/>
        <v>0</v>
      </c>
      <c r="N89" s="60"/>
      <c r="R89" s="58" t="str">
        <f t="shared" si="15"/>
        <v>NOT</v>
      </c>
      <c r="S89" s="58" t="str">
        <f t="shared" si="16"/>
        <v>NOT</v>
      </c>
      <c r="T89" s="58" t="str">
        <f t="shared" si="17"/>
        <v>NOT</v>
      </c>
      <c r="V89" s="58">
        <f t="shared" si="9"/>
      </c>
    </row>
    <row r="90" spans="2:22" ht="12.75">
      <c r="B90" s="194"/>
      <c r="C90" s="65"/>
      <c r="D90" s="195"/>
      <c r="E90" s="180"/>
      <c r="F90" s="196"/>
      <c r="G90" s="180"/>
      <c r="H90" s="197"/>
      <c r="I90" s="180"/>
      <c r="J90" s="197"/>
      <c r="K90" s="65"/>
      <c r="L90" s="107">
        <f t="shared" si="14"/>
        <v>0</v>
      </c>
      <c r="N90" s="60"/>
      <c r="R90" s="58" t="str">
        <f t="shared" si="15"/>
        <v>NOT</v>
      </c>
      <c r="S90" s="58" t="str">
        <f t="shared" si="16"/>
        <v>NOT</v>
      </c>
      <c r="T90" s="58" t="str">
        <f t="shared" si="17"/>
        <v>NOT</v>
      </c>
      <c r="V90" s="58">
        <f t="shared" si="9"/>
      </c>
    </row>
    <row r="91" spans="2:22" ht="12.75">
      <c r="B91" s="194"/>
      <c r="C91" s="65"/>
      <c r="D91" s="195"/>
      <c r="E91" s="180"/>
      <c r="F91" s="196"/>
      <c r="G91" s="180"/>
      <c r="H91" s="197"/>
      <c r="I91" s="180"/>
      <c r="J91" s="197"/>
      <c r="K91" s="65"/>
      <c r="L91" s="107">
        <f t="shared" si="14"/>
        <v>0</v>
      </c>
      <c r="N91" s="60"/>
      <c r="R91" s="58" t="str">
        <f t="shared" si="15"/>
        <v>NOT</v>
      </c>
      <c r="S91" s="58" t="str">
        <f t="shared" si="16"/>
        <v>NOT</v>
      </c>
      <c r="T91" s="58" t="str">
        <f t="shared" si="17"/>
        <v>NOT</v>
      </c>
      <c r="V91" s="58">
        <f t="shared" si="9"/>
      </c>
    </row>
    <row r="92" spans="2:22" ht="12.75">
      <c r="B92" s="194"/>
      <c r="C92" s="65"/>
      <c r="D92" s="195"/>
      <c r="E92" s="180"/>
      <c r="F92" s="196"/>
      <c r="G92" s="180"/>
      <c r="H92" s="197"/>
      <c r="I92" s="180"/>
      <c r="J92" s="197"/>
      <c r="K92" s="65"/>
      <c r="L92" s="107">
        <f t="shared" si="14"/>
        <v>0</v>
      </c>
      <c r="N92" s="60"/>
      <c r="R92" s="58" t="str">
        <f t="shared" si="15"/>
        <v>NOT</v>
      </c>
      <c r="S92" s="58" t="str">
        <f t="shared" si="16"/>
        <v>NOT</v>
      </c>
      <c r="T92" s="58" t="str">
        <f t="shared" si="17"/>
        <v>NOT</v>
      </c>
      <c r="V92" s="58">
        <f t="shared" si="9"/>
      </c>
    </row>
    <row r="93" spans="2:22" ht="12.75">
      <c r="B93" s="194"/>
      <c r="C93" s="65"/>
      <c r="D93" s="195"/>
      <c r="E93" s="180"/>
      <c r="F93" s="196"/>
      <c r="G93" s="180"/>
      <c r="H93" s="197"/>
      <c r="I93" s="180"/>
      <c r="J93" s="197"/>
      <c r="K93" s="65"/>
      <c r="L93" s="107">
        <f t="shared" si="14"/>
        <v>0</v>
      </c>
      <c r="N93" s="60"/>
      <c r="R93" s="58" t="str">
        <f t="shared" si="15"/>
        <v>NOT</v>
      </c>
      <c r="S93" s="58" t="str">
        <f t="shared" si="16"/>
        <v>NOT</v>
      </c>
      <c r="T93" s="58" t="str">
        <f t="shared" si="17"/>
        <v>NOT</v>
      </c>
      <c r="V93" s="58">
        <f t="shared" si="9"/>
      </c>
    </row>
    <row r="94" spans="2:22" ht="12.75">
      <c r="B94" s="194"/>
      <c r="C94" s="65"/>
      <c r="D94" s="195"/>
      <c r="E94" s="180"/>
      <c r="F94" s="196"/>
      <c r="G94" s="180"/>
      <c r="H94" s="197"/>
      <c r="I94" s="180"/>
      <c r="J94" s="197"/>
      <c r="K94" s="65"/>
      <c r="L94" s="107">
        <f t="shared" si="14"/>
        <v>0</v>
      </c>
      <c r="N94" s="60"/>
      <c r="R94" s="58" t="str">
        <f t="shared" si="15"/>
        <v>NOT</v>
      </c>
      <c r="S94" s="58" t="str">
        <f t="shared" si="16"/>
        <v>NOT</v>
      </c>
      <c r="T94" s="58" t="str">
        <f t="shared" si="17"/>
        <v>NOT</v>
      </c>
      <c r="V94" s="58">
        <f t="shared" si="9"/>
      </c>
    </row>
    <row r="95" spans="2:22" ht="12.75">
      <c r="B95" s="194"/>
      <c r="C95" s="65"/>
      <c r="D95" s="195"/>
      <c r="E95" s="180"/>
      <c r="F95" s="196"/>
      <c r="G95" s="180"/>
      <c r="H95" s="197"/>
      <c r="I95" s="180"/>
      <c r="J95" s="197"/>
      <c r="K95" s="65"/>
      <c r="L95" s="107">
        <f t="shared" si="14"/>
        <v>0</v>
      </c>
      <c r="N95" s="60"/>
      <c r="R95" s="58" t="str">
        <f t="shared" si="15"/>
        <v>NOT</v>
      </c>
      <c r="S95" s="58" t="str">
        <f t="shared" si="16"/>
        <v>NOT</v>
      </c>
      <c r="T95" s="58" t="str">
        <f t="shared" si="17"/>
        <v>NOT</v>
      </c>
      <c r="V95" s="58">
        <f t="shared" si="9"/>
      </c>
    </row>
    <row r="96" spans="1:22" s="55" customFormat="1" ht="12.75" customHeight="1">
      <c r="A96" s="64"/>
      <c r="B96" s="65"/>
      <c r="C96" s="65"/>
      <c r="D96" s="51"/>
      <c r="E96" s="51"/>
      <c r="F96" s="51"/>
      <c r="G96" s="51"/>
      <c r="H96" s="51"/>
      <c r="I96" s="51"/>
      <c r="J96" s="51"/>
      <c r="K96" s="65"/>
      <c r="L96" s="51"/>
      <c r="M96" s="51"/>
      <c r="N96" s="51"/>
      <c r="O96" s="66"/>
      <c r="V96" s="58"/>
    </row>
    <row r="97" spans="1:18" ht="13.5" customHeight="1">
      <c r="A97" s="207"/>
      <c r="B97" s="209" t="s">
        <v>413</v>
      </c>
      <c r="C97" s="208"/>
      <c r="D97" s="527" t="s">
        <v>86</v>
      </c>
      <c r="E97" s="528"/>
      <c r="F97" s="528"/>
      <c r="G97" s="528"/>
      <c r="H97" s="528"/>
      <c r="I97" s="210"/>
      <c r="J97" s="211" t="s">
        <v>11</v>
      </c>
      <c r="K97" s="65"/>
      <c r="L97" s="350">
        <f>SUM(L104:L113)</f>
        <v>0</v>
      </c>
      <c r="M97" s="183"/>
      <c r="N97" s="351">
        <f>IF(L97=0,0%,L97/L$3)</f>
        <v>0</v>
      </c>
      <c r="O97" s="338">
        <f>IF(LEN(R97)&gt;3,1,0)</f>
        <v>0</v>
      </c>
      <c r="R97" s="58" t="str">
        <f>IF(AND(R103="NOT",S103="NOT",T103="NOT"),"NOT",D97)</f>
        <v>NOT</v>
      </c>
    </row>
    <row r="98" spans="1:22" s="55" customFormat="1" ht="3" customHeight="1">
      <c r="A98" s="64"/>
      <c r="B98" s="65"/>
      <c r="C98" s="65"/>
      <c r="D98" s="51"/>
      <c r="E98" s="51"/>
      <c r="F98" s="51"/>
      <c r="G98" s="51"/>
      <c r="H98" s="51"/>
      <c r="I98" s="51"/>
      <c r="J98" s="51"/>
      <c r="K98" s="65"/>
      <c r="L98" s="51"/>
      <c r="M98" s="51"/>
      <c r="N98" s="51"/>
      <c r="O98" s="66"/>
      <c r="V98" s="58"/>
    </row>
    <row r="99" spans="2:18" ht="12.75" customHeight="1">
      <c r="B99" s="530" t="s">
        <v>108</v>
      </c>
      <c r="C99" s="531"/>
      <c r="D99" s="531"/>
      <c r="E99" s="531"/>
      <c r="F99" s="531"/>
      <c r="H99" s="60"/>
      <c r="J99" s="60"/>
      <c r="K99" s="65"/>
      <c r="L99" s="60"/>
      <c r="N99" s="168"/>
      <c r="R99" s="58" t="str">
        <f>IF(AND(($L97&gt;0),ISBLANK(B101)),B99,"NOT")</f>
        <v>NOT</v>
      </c>
    </row>
    <row r="100" spans="2:14" ht="3" customHeight="1">
      <c r="B100" s="81"/>
      <c r="C100" s="65"/>
      <c r="D100" s="60"/>
      <c r="F100" s="60"/>
      <c r="H100" s="60"/>
      <c r="J100" s="60"/>
      <c r="K100" s="65"/>
      <c r="L100" s="60"/>
      <c r="N100" s="168"/>
    </row>
    <row r="101" spans="2:14" ht="50.25" customHeight="1">
      <c r="B101" s="521"/>
      <c r="C101" s="522"/>
      <c r="D101" s="522"/>
      <c r="E101" s="522"/>
      <c r="F101" s="522"/>
      <c r="G101" s="522"/>
      <c r="H101" s="522"/>
      <c r="I101" s="522"/>
      <c r="J101" s="522"/>
      <c r="K101" s="522"/>
      <c r="L101" s="523"/>
      <c r="M101" s="51" t="s">
        <v>12</v>
      </c>
      <c r="N101" s="168"/>
    </row>
    <row r="102" spans="2:14" ht="3.75" customHeight="1">
      <c r="B102" s="81"/>
      <c r="C102" s="65"/>
      <c r="D102" s="60"/>
      <c r="F102" s="60"/>
      <c r="H102" s="60"/>
      <c r="J102" s="60"/>
      <c r="K102" s="65"/>
      <c r="L102" s="60"/>
      <c r="N102" s="168"/>
    </row>
    <row r="103" spans="2:20" ht="12.75" customHeight="1">
      <c r="B103" s="181" t="s">
        <v>10</v>
      </c>
      <c r="C103" s="65"/>
      <c r="D103" s="181" t="s">
        <v>409</v>
      </c>
      <c r="F103" s="181" t="s">
        <v>113</v>
      </c>
      <c r="H103" s="181" t="s">
        <v>9</v>
      </c>
      <c r="J103" s="181" t="s">
        <v>8</v>
      </c>
      <c r="K103" s="182"/>
      <c r="L103" s="80" t="s">
        <v>81</v>
      </c>
      <c r="N103" s="60"/>
      <c r="R103" s="192" t="str">
        <f>IF(AND(R104="NOT",R105="NOT",R106="NOT",R107="NOT",R108="NOT",R109="NOT",R110="NOT",R111="NOT",R112="NOT",R113="NOT",R99="NOT"),"NOT",D97)</f>
        <v>NOT</v>
      </c>
      <c r="S103" s="192" t="str">
        <f>IF(AND(S104="NOT",S105="NOT",S106="NOT",S107="NOT",S108="NOT",S109="NOT",S110="NOT",S111="NOT",S112="NOT",S113="NOT",R99="NOT"),"NOT",D97)</f>
        <v>NOT</v>
      </c>
      <c r="T103" s="192" t="str">
        <f>IF(AND(T104="NOT",T105="NOT",T106="NOT",T107="NOT",T108="NOT",T109="NOT",T110="NOT",T111="NOT",T112="NOT",T113="NOT",R99="NOT"),"NOT",D97)</f>
        <v>NOT</v>
      </c>
    </row>
    <row r="104" spans="2:22" ht="12.75">
      <c r="B104" s="194"/>
      <c r="C104" s="65"/>
      <c r="D104" s="195"/>
      <c r="E104" s="180"/>
      <c r="F104" s="196"/>
      <c r="G104" s="180"/>
      <c r="H104" s="197"/>
      <c r="I104" s="180"/>
      <c r="J104" s="197"/>
      <c r="K104" s="65"/>
      <c r="L104" s="107">
        <f aca="true" t="shared" si="18" ref="L104:L113">TRUNC(H104*J104,2)</f>
        <v>0</v>
      </c>
      <c r="N104" s="60"/>
      <c r="R104" s="58" t="str">
        <f aca="true" t="shared" si="19" ref="R104:R113">IF(AND(($L104&gt;0),ISBLANK(B104)),B104,"NOT")</f>
        <v>NOT</v>
      </c>
      <c r="S104" s="58" t="str">
        <f aca="true" t="shared" si="20" ref="S104:S113">IF(AND(($L104&gt;0),ISBLANK(D104)),D104,"NOT")</f>
        <v>NOT</v>
      </c>
      <c r="T104" s="58" t="str">
        <f aca="true" t="shared" si="21" ref="T104:T113">IF(AND(($L104&gt;0),ISBLANK(F104)),F104,"NOT")</f>
        <v>NOT</v>
      </c>
      <c r="V104" s="58">
        <f aca="true" t="shared" si="22" ref="V104:V113">LEFT(D104,3)</f>
      </c>
    </row>
    <row r="105" spans="2:22" ht="12.75">
      <c r="B105" s="194"/>
      <c r="C105" s="65"/>
      <c r="D105" s="195"/>
      <c r="E105" s="180"/>
      <c r="F105" s="196"/>
      <c r="G105" s="180"/>
      <c r="H105" s="197"/>
      <c r="I105" s="180"/>
      <c r="J105" s="197"/>
      <c r="K105" s="65"/>
      <c r="L105" s="107">
        <f t="shared" si="18"/>
        <v>0</v>
      </c>
      <c r="N105" s="60"/>
      <c r="R105" s="58" t="str">
        <f t="shared" si="19"/>
        <v>NOT</v>
      </c>
      <c r="S105" s="58" t="str">
        <f t="shared" si="20"/>
        <v>NOT</v>
      </c>
      <c r="T105" s="58" t="str">
        <f t="shared" si="21"/>
        <v>NOT</v>
      </c>
      <c r="V105" s="58">
        <f t="shared" si="22"/>
      </c>
    </row>
    <row r="106" spans="2:22" ht="12.75">
      <c r="B106" s="194"/>
      <c r="C106" s="65"/>
      <c r="D106" s="195"/>
      <c r="E106" s="180"/>
      <c r="F106" s="196"/>
      <c r="G106" s="180"/>
      <c r="H106" s="197"/>
      <c r="I106" s="180"/>
      <c r="J106" s="197"/>
      <c r="K106" s="65"/>
      <c r="L106" s="107">
        <f t="shared" si="18"/>
        <v>0</v>
      </c>
      <c r="N106" s="60"/>
      <c r="R106" s="58" t="str">
        <f t="shared" si="19"/>
        <v>NOT</v>
      </c>
      <c r="S106" s="58" t="str">
        <f t="shared" si="20"/>
        <v>NOT</v>
      </c>
      <c r="T106" s="58" t="str">
        <f t="shared" si="21"/>
        <v>NOT</v>
      </c>
      <c r="V106" s="58">
        <f t="shared" si="22"/>
      </c>
    </row>
    <row r="107" spans="2:22" ht="12.75">
      <c r="B107" s="194"/>
      <c r="C107" s="65"/>
      <c r="D107" s="195"/>
      <c r="E107" s="180"/>
      <c r="F107" s="196"/>
      <c r="G107" s="180"/>
      <c r="H107" s="197"/>
      <c r="I107" s="180"/>
      <c r="J107" s="197"/>
      <c r="K107" s="65"/>
      <c r="L107" s="107">
        <f t="shared" si="18"/>
        <v>0</v>
      </c>
      <c r="N107" s="60"/>
      <c r="R107" s="58" t="str">
        <f t="shared" si="19"/>
        <v>NOT</v>
      </c>
      <c r="S107" s="58" t="str">
        <f t="shared" si="20"/>
        <v>NOT</v>
      </c>
      <c r="T107" s="58" t="str">
        <f t="shared" si="21"/>
        <v>NOT</v>
      </c>
      <c r="V107" s="58">
        <f t="shared" si="22"/>
      </c>
    </row>
    <row r="108" spans="2:22" ht="12.75">
      <c r="B108" s="194"/>
      <c r="C108" s="65"/>
      <c r="D108" s="195"/>
      <c r="E108" s="180"/>
      <c r="F108" s="196"/>
      <c r="G108" s="180"/>
      <c r="H108" s="197"/>
      <c r="I108" s="180"/>
      <c r="J108" s="197"/>
      <c r="K108" s="65"/>
      <c r="L108" s="107">
        <f t="shared" si="18"/>
        <v>0</v>
      </c>
      <c r="N108" s="60"/>
      <c r="R108" s="58" t="str">
        <f t="shared" si="19"/>
        <v>NOT</v>
      </c>
      <c r="S108" s="58" t="str">
        <f t="shared" si="20"/>
        <v>NOT</v>
      </c>
      <c r="T108" s="58" t="str">
        <f t="shared" si="21"/>
        <v>NOT</v>
      </c>
      <c r="V108" s="58">
        <f t="shared" si="22"/>
      </c>
    </row>
    <row r="109" spans="2:22" ht="12.75">
      <c r="B109" s="194"/>
      <c r="C109" s="65"/>
      <c r="D109" s="195"/>
      <c r="E109" s="180"/>
      <c r="F109" s="196"/>
      <c r="G109" s="180"/>
      <c r="H109" s="197"/>
      <c r="I109" s="180"/>
      <c r="J109" s="197"/>
      <c r="K109" s="65"/>
      <c r="L109" s="107">
        <f t="shared" si="18"/>
        <v>0</v>
      </c>
      <c r="N109" s="60"/>
      <c r="R109" s="58" t="str">
        <f t="shared" si="19"/>
        <v>NOT</v>
      </c>
      <c r="S109" s="58" t="str">
        <f t="shared" si="20"/>
        <v>NOT</v>
      </c>
      <c r="T109" s="58" t="str">
        <f t="shared" si="21"/>
        <v>NOT</v>
      </c>
      <c r="V109" s="58">
        <f t="shared" si="22"/>
      </c>
    </row>
    <row r="110" spans="2:22" ht="12.75">
      <c r="B110" s="194"/>
      <c r="C110" s="65"/>
      <c r="D110" s="195"/>
      <c r="E110" s="180"/>
      <c r="F110" s="196"/>
      <c r="G110" s="180"/>
      <c r="H110" s="197"/>
      <c r="I110" s="180"/>
      <c r="J110" s="197"/>
      <c r="K110" s="65"/>
      <c r="L110" s="107">
        <f t="shared" si="18"/>
        <v>0</v>
      </c>
      <c r="N110" s="60"/>
      <c r="R110" s="58" t="str">
        <f t="shared" si="19"/>
        <v>NOT</v>
      </c>
      <c r="S110" s="58" t="str">
        <f t="shared" si="20"/>
        <v>NOT</v>
      </c>
      <c r="T110" s="58" t="str">
        <f t="shared" si="21"/>
        <v>NOT</v>
      </c>
      <c r="V110" s="58">
        <f t="shared" si="22"/>
      </c>
    </row>
    <row r="111" spans="2:22" ht="12.75">
      <c r="B111" s="194"/>
      <c r="C111" s="65"/>
      <c r="D111" s="195"/>
      <c r="E111" s="180"/>
      <c r="F111" s="196"/>
      <c r="G111" s="180"/>
      <c r="H111" s="197"/>
      <c r="I111" s="180"/>
      <c r="J111" s="197"/>
      <c r="K111" s="65"/>
      <c r="L111" s="107">
        <f t="shared" si="18"/>
        <v>0</v>
      </c>
      <c r="N111" s="60"/>
      <c r="R111" s="58" t="str">
        <f t="shared" si="19"/>
        <v>NOT</v>
      </c>
      <c r="S111" s="58" t="str">
        <f t="shared" si="20"/>
        <v>NOT</v>
      </c>
      <c r="T111" s="58" t="str">
        <f t="shared" si="21"/>
        <v>NOT</v>
      </c>
      <c r="V111" s="58">
        <f t="shared" si="22"/>
      </c>
    </row>
    <row r="112" spans="2:22" ht="12.75">
      <c r="B112" s="194"/>
      <c r="C112" s="65"/>
      <c r="D112" s="195"/>
      <c r="E112" s="180"/>
      <c r="F112" s="196"/>
      <c r="G112" s="180"/>
      <c r="H112" s="197"/>
      <c r="I112" s="180"/>
      <c r="J112" s="197"/>
      <c r="K112" s="65"/>
      <c r="L112" s="107">
        <f t="shared" si="18"/>
        <v>0</v>
      </c>
      <c r="N112" s="60"/>
      <c r="R112" s="58" t="str">
        <f t="shared" si="19"/>
        <v>NOT</v>
      </c>
      <c r="S112" s="58" t="str">
        <f t="shared" si="20"/>
        <v>NOT</v>
      </c>
      <c r="T112" s="58" t="str">
        <f t="shared" si="21"/>
        <v>NOT</v>
      </c>
      <c r="V112" s="58">
        <f t="shared" si="22"/>
      </c>
    </row>
    <row r="113" spans="2:22" ht="12.75">
      <c r="B113" s="194"/>
      <c r="C113" s="65"/>
      <c r="D113" s="195"/>
      <c r="E113" s="180"/>
      <c r="F113" s="196"/>
      <c r="G113" s="180"/>
      <c r="H113" s="197"/>
      <c r="I113" s="180"/>
      <c r="J113" s="197"/>
      <c r="K113" s="65"/>
      <c r="L113" s="107">
        <f t="shared" si="18"/>
        <v>0</v>
      </c>
      <c r="N113" s="60"/>
      <c r="R113" s="58" t="str">
        <f t="shared" si="19"/>
        <v>NOT</v>
      </c>
      <c r="S113" s="58" t="str">
        <f t="shared" si="20"/>
        <v>NOT</v>
      </c>
      <c r="T113" s="58" t="str">
        <f t="shared" si="21"/>
        <v>NOT</v>
      </c>
      <c r="V113" s="58">
        <f t="shared" si="22"/>
      </c>
    </row>
    <row r="114" spans="2:14" ht="12.75">
      <c r="B114" s="81"/>
      <c r="C114" s="65"/>
      <c r="D114" s="60"/>
      <c r="F114" s="60"/>
      <c r="H114" s="60"/>
      <c r="J114" s="60"/>
      <c r="K114" s="65"/>
      <c r="L114" s="60"/>
      <c r="N114" s="168"/>
    </row>
    <row r="115" spans="2:14" ht="12.75">
      <c r="B115" s="81"/>
      <c r="C115" s="65"/>
      <c r="D115" s="60"/>
      <c r="F115" s="60"/>
      <c r="H115" s="60"/>
      <c r="J115" s="60"/>
      <c r="K115" s="65"/>
      <c r="L115" s="60"/>
      <c r="N115" s="168"/>
    </row>
    <row r="116" spans="1:17" ht="27" customHeight="1">
      <c r="A116" s="184">
        <v>5</v>
      </c>
      <c r="B116" s="185" t="s">
        <v>131</v>
      </c>
      <c r="C116" s="186"/>
      <c r="D116" s="518" t="s">
        <v>337</v>
      </c>
      <c r="E116" s="519"/>
      <c r="F116" s="519"/>
      <c r="G116" s="519"/>
      <c r="H116" s="520"/>
      <c r="I116" s="187"/>
      <c r="J116" s="188" t="s">
        <v>11</v>
      </c>
      <c r="K116" s="186"/>
      <c r="L116" s="189">
        <f>L118+L129+L147+L165+L179+L191+L209</f>
        <v>0</v>
      </c>
      <c r="M116" s="187"/>
      <c r="N116" s="190">
        <f>IF(L116=0,0%,L116/L$3)</f>
        <v>0</v>
      </c>
      <c r="O116" s="71"/>
      <c r="P116" s="72"/>
      <c r="Q116" s="58">
        <f>IF(N116&gt;O116,D116,"")</f>
      </c>
    </row>
    <row r="117" spans="1:22" s="55" customFormat="1" ht="7.5" customHeight="1">
      <c r="A117" s="64"/>
      <c r="B117" s="65"/>
      <c r="C117" s="65"/>
      <c r="D117" s="51"/>
      <c r="E117" s="51"/>
      <c r="F117" s="51"/>
      <c r="G117" s="51"/>
      <c r="H117" s="51"/>
      <c r="I117" s="51"/>
      <c r="J117" s="51"/>
      <c r="K117" s="65"/>
      <c r="L117" s="51"/>
      <c r="M117" s="51"/>
      <c r="N117" s="51"/>
      <c r="O117" s="66"/>
      <c r="V117" s="58"/>
    </row>
    <row r="118" spans="1:18" ht="13.5" customHeight="1">
      <c r="A118" s="207"/>
      <c r="B118" s="209" t="s">
        <v>132</v>
      </c>
      <c r="C118" s="208"/>
      <c r="D118" s="527" t="s">
        <v>86</v>
      </c>
      <c r="E118" s="528"/>
      <c r="F118" s="528"/>
      <c r="G118" s="528"/>
      <c r="H118" s="528"/>
      <c r="I118" s="210"/>
      <c r="J118" s="211" t="s">
        <v>11</v>
      </c>
      <c r="K118" s="65"/>
      <c r="L118" s="350">
        <f>SUM(L125:L127)</f>
        <v>0</v>
      </c>
      <c r="M118" s="183"/>
      <c r="N118" s="351">
        <f>IF(L118=0,0%,L118/L$3)</f>
        <v>0</v>
      </c>
      <c r="O118" s="338">
        <f>IF(LEN(R118)&gt;3,1,0)</f>
        <v>0</v>
      </c>
      <c r="R118" s="58" t="str">
        <f>IF(AND(R124="NOT",S124="NOT",T124="NOT"),"NOT",D118)</f>
        <v>NOT</v>
      </c>
    </row>
    <row r="119" spans="1:22" s="55" customFormat="1" ht="3" customHeight="1">
      <c r="A119" s="64"/>
      <c r="B119" s="65"/>
      <c r="C119" s="65"/>
      <c r="D119" s="51"/>
      <c r="E119" s="51"/>
      <c r="F119" s="51"/>
      <c r="G119" s="51"/>
      <c r="H119" s="51"/>
      <c r="I119" s="51"/>
      <c r="J119" s="51"/>
      <c r="K119" s="65"/>
      <c r="L119" s="51"/>
      <c r="M119" s="51"/>
      <c r="N119" s="51"/>
      <c r="O119" s="66"/>
      <c r="V119" s="58"/>
    </row>
    <row r="120" spans="2:18" ht="12.75" customHeight="1">
      <c r="B120" s="530" t="s">
        <v>108</v>
      </c>
      <c r="C120" s="531"/>
      <c r="D120" s="531"/>
      <c r="E120" s="531"/>
      <c r="F120" s="531"/>
      <c r="H120" s="60"/>
      <c r="J120" s="60"/>
      <c r="K120" s="65"/>
      <c r="L120" s="60"/>
      <c r="N120" s="168"/>
      <c r="R120" s="58" t="str">
        <f>IF(AND(($L118&gt;0),ISBLANK(B122)),B120,"NOT")</f>
        <v>NOT</v>
      </c>
    </row>
    <row r="121" spans="2:14" ht="3" customHeight="1">
      <c r="B121" s="81"/>
      <c r="C121" s="65"/>
      <c r="D121" s="60"/>
      <c r="F121" s="60"/>
      <c r="H121" s="60"/>
      <c r="J121" s="60"/>
      <c r="K121" s="65"/>
      <c r="L121" s="60"/>
      <c r="N121" s="168"/>
    </row>
    <row r="122" spans="2:14" ht="36" customHeight="1">
      <c r="B122" s="521"/>
      <c r="C122" s="522"/>
      <c r="D122" s="522"/>
      <c r="E122" s="522"/>
      <c r="F122" s="522"/>
      <c r="G122" s="522"/>
      <c r="H122" s="522"/>
      <c r="I122" s="522"/>
      <c r="J122" s="522"/>
      <c r="K122" s="522"/>
      <c r="L122" s="523"/>
      <c r="M122" s="51" t="s">
        <v>12</v>
      </c>
      <c r="N122" s="168"/>
    </row>
    <row r="123" spans="2:14" ht="3.75" customHeight="1">
      <c r="B123" s="81"/>
      <c r="C123" s="65"/>
      <c r="D123" s="60"/>
      <c r="F123" s="60"/>
      <c r="H123" s="60"/>
      <c r="J123" s="60"/>
      <c r="K123" s="65"/>
      <c r="L123" s="60"/>
      <c r="N123" s="168"/>
    </row>
    <row r="124" spans="2:20" ht="12.75" customHeight="1">
      <c r="B124" s="181" t="s">
        <v>10</v>
      </c>
      <c r="C124" s="65"/>
      <c r="D124" s="181" t="s">
        <v>409</v>
      </c>
      <c r="F124" s="181" t="s">
        <v>113</v>
      </c>
      <c r="H124" s="181" t="s">
        <v>9</v>
      </c>
      <c r="J124" s="181" t="s">
        <v>8</v>
      </c>
      <c r="K124" s="182"/>
      <c r="L124" s="80" t="s">
        <v>81</v>
      </c>
      <c r="N124" s="60"/>
      <c r="R124" s="192" t="str">
        <f>IF(AND(R125="NOT",R126="NOT",R127="NOT",R120="NOT"),"NOT",D118)</f>
        <v>NOT</v>
      </c>
      <c r="S124" s="192" t="str">
        <f>IF(AND(S125="NOT",S126="NOT",S127="NOT",R120="NOT"),"NOT",D118)</f>
        <v>NOT</v>
      </c>
      <c r="T124" s="192" t="str">
        <f>IF(AND(T125="NOT",T126="NOT",T127="NOT",R120="NOT"),"NOT",D118)</f>
        <v>NOT</v>
      </c>
    </row>
    <row r="125" spans="2:22" ht="12.75">
      <c r="B125" s="194"/>
      <c r="C125" s="65"/>
      <c r="D125" s="195"/>
      <c r="E125" s="180"/>
      <c r="F125" s="196"/>
      <c r="G125" s="180"/>
      <c r="H125" s="197"/>
      <c r="I125" s="180"/>
      <c r="J125" s="197"/>
      <c r="K125" s="65"/>
      <c r="L125" s="107">
        <f>TRUNC(H125*J125,2)</f>
        <v>0</v>
      </c>
      <c r="N125" s="60"/>
      <c r="R125" s="58" t="str">
        <f>IF(AND(($L125&gt;0),ISBLANK(B125)),B125,"NOT")</f>
        <v>NOT</v>
      </c>
      <c r="S125" s="58" t="str">
        <f>IF(AND(($L125&gt;0),ISBLANK(D125)),D125,"NOT")</f>
        <v>NOT</v>
      </c>
      <c r="T125" s="58" t="str">
        <f>IF(AND(($L125&gt;0),ISBLANK(F125)),F125,"NOT")</f>
        <v>NOT</v>
      </c>
      <c r="V125" s="58">
        <f>LEFT(D125,3)</f>
      </c>
    </row>
    <row r="126" spans="2:22" ht="12.75">
      <c r="B126" s="194"/>
      <c r="C126" s="65"/>
      <c r="D126" s="195"/>
      <c r="E126" s="180"/>
      <c r="F126" s="196"/>
      <c r="G126" s="180"/>
      <c r="H126" s="197"/>
      <c r="I126" s="180"/>
      <c r="J126" s="197"/>
      <c r="K126" s="65"/>
      <c r="L126" s="107">
        <f>TRUNC(H126*J126,2)</f>
        <v>0</v>
      </c>
      <c r="N126" s="60"/>
      <c r="R126" s="58" t="str">
        <f>IF(AND(($L126&gt;0),ISBLANK(B126)),B126,"NOT")</f>
        <v>NOT</v>
      </c>
      <c r="S126" s="58" t="str">
        <f>IF(AND(($L126&gt;0),ISBLANK(D126)),D126,"NOT")</f>
        <v>NOT</v>
      </c>
      <c r="T126" s="58" t="str">
        <f>IF(AND(($L126&gt;0),ISBLANK(F126)),F126,"NOT")</f>
        <v>NOT</v>
      </c>
      <c r="V126" s="58">
        <f>LEFT(D126,3)</f>
      </c>
    </row>
    <row r="127" spans="2:22" ht="12.75">
      <c r="B127" s="194"/>
      <c r="C127" s="65"/>
      <c r="D127" s="195"/>
      <c r="E127" s="180"/>
      <c r="F127" s="196"/>
      <c r="G127" s="180"/>
      <c r="H127" s="197"/>
      <c r="I127" s="180"/>
      <c r="J127" s="197"/>
      <c r="K127" s="65"/>
      <c r="L127" s="107">
        <f>TRUNC(H127*J127,2)</f>
        <v>0</v>
      </c>
      <c r="N127" s="60"/>
      <c r="R127" s="58" t="str">
        <f>IF(AND(($L127&gt;0),ISBLANK(B127)),B127,"NOT")</f>
        <v>NOT</v>
      </c>
      <c r="S127" s="58" t="str">
        <f>IF(AND(($L127&gt;0),ISBLANK(D127)),D127,"NOT")</f>
        <v>NOT</v>
      </c>
      <c r="T127" s="58" t="str">
        <f>IF(AND(($L127&gt;0),ISBLANK(F127)),F127,"NOT")</f>
        <v>NOT</v>
      </c>
      <c r="V127" s="58">
        <f>LEFT(D127,3)</f>
      </c>
    </row>
    <row r="128" spans="2:14" ht="12.75">
      <c r="B128" s="81"/>
      <c r="C128" s="65"/>
      <c r="D128" s="60"/>
      <c r="F128" s="60"/>
      <c r="H128" s="60"/>
      <c r="J128" s="60"/>
      <c r="K128" s="65"/>
      <c r="L128" s="60"/>
      <c r="N128" s="168"/>
    </row>
    <row r="129" spans="1:18" ht="25.5" customHeight="1">
      <c r="A129" s="207"/>
      <c r="B129" s="209" t="s">
        <v>133</v>
      </c>
      <c r="C129" s="208"/>
      <c r="D129" s="527" t="s">
        <v>86</v>
      </c>
      <c r="E129" s="528"/>
      <c r="F129" s="528"/>
      <c r="G129" s="528"/>
      <c r="H129" s="528"/>
      <c r="I129" s="210"/>
      <c r="J129" s="211" t="s">
        <v>11</v>
      </c>
      <c r="K129" s="65"/>
      <c r="L129" s="350">
        <f>SUM(L136:L145)</f>
        <v>0</v>
      </c>
      <c r="M129" s="183"/>
      <c r="N129" s="351">
        <f>IF(L129=0,0%,L129/L$3)</f>
        <v>0</v>
      </c>
      <c r="O129" s="338">
        <f>IF(LEN(R129)&gt;3,1,0)</f>
        <v>0</v>
      </c>
      <c r="R129" s="58" t="str">
        <f>IF(AND(R135="NOT",S135="NOT",T135="NOT"),"NOT",D129)</f>
        <v>NOT</v>
      </c>
    </row>
    <row r="130" spans="1:22" s="55" customFormat="1" ht="3" customHeight="1">
      <c r="A130" s="64"/>
      <c r="B130" s="65"/>
      <c r="C130" s="65"/>
      <c r="D130" s="51"/>
      <c r="E130" s="51"/>
      <c r="F130" s="51"/>
      <c r="G130" s="51"/>
      <c r="H130" s="51"/>
      <c r="I130" s="51"/>
      <c r="J130" s="51"/>
      <c r="K130" s="65"/>
      <c r="L130" s="51"/>
      <c r="M130" s="51"/>
      <c r="N130" s="51"/>
      <c r="O130" s="66"/>
      <c r="V130" s="58"/>
    </row>
    <row r="131" spans="2:18" ht="25.5" customHeight="1">
      <c r="B131" s="529" t="s">
        <v>410</v>
      </c>
      <c r="C131" s="529"/>
      <c r="D131" s="529"/>
      <c r="E131" s="529"/>
      <c r="F131" s="529"/>
      <c r="G131" s="529"/>
      <c r="H131" s="529"/>
      <c r="I131" s="529"/>
      <c r="J131" s="529"/>
      <c r="K131" s="529"/>
      <c r="L131" s="529"/>
      <c r="N131" s="168"/>
      <c r="R131" s="58" t="str">
        <f>IF(AND(($L129&gt;0),ISBLANK(B133)),B131,"NOT")</f>
        <v>NOT</v>
      </c>
    </row>
    <row r="132" spans="2:14" ht="3" customHeight="1">
      <c r="B132" s="81"/>
      <c r="C132" s="65"/>
      <c r="D132" s="60"/>
      <c r="F132" s="60"/>
      <c r="H132" s="60"/>
      <c r="J132" s="60"/>
      <c r="K132" s="65"/>
      <c r="L132" s="60"/>
      <c r="N132" s="168"/>
    </row>
    <row r="133" spans="2:14" ht="60" customHeight="1">
      <c r="B133" s="521"/>
      <c r="C133" s="522"/>
      <c r="D133" s="522"/>
      <c r="E133" s="522"/>
      <c r="F133" s="522"/>
      <c r="G133" s="522"/>
      <c r="H133" s="522"/>
      <c r="I133" s="522"/>
      <c r="J133" s="522"/>
      <c r="K133" s="522"/>
      <c r="L133" s="523"/>
      <c r="M133" s="51" t="s">
        <v>12</v>
      </c>
      <c r="N133" s="168"/>
    </row>
    <row r="134" spans="2:14" ht="3.75" customHeight="1">
      <c r="B134" s="81"/>
      <c r="C134" s="65"/>
      <c r="D134" s="60"/>
      <c r="F134" s="60"/>
      <c r="H134" s="60"/>
      <c r="J134" s="60"/>
      <c r="K134" s="65"/>
      <c r="L134" s="60"/>
      <c r="N134" s="168"/>
    </row>
    <row r="135" spans="2:20" ht="25.5">
      <c r="B135" s="181" t="s">
        <v>283</v>
      </c>
      <c r="C135" s="65"/>
      <c r="D135" s="181" t="s">
        <v>409</v>
      </c>
      <c r="F135" s="181" t="s">
        <v>113</v>
      </c>
      <c r="H135" s="181" t="s">
        <v>9</v>
      </c>
      <c r="J135" s="181" t="s">
        <v>8</v>
      </c>
      <c r="K135" s="182"/>
      <c r="L135" s="80" t="s">
        <v>81</v>
      </c>
      <c r="N135" s="60"/>
      <c r="R135" s="192" t="str">
        <f>IF(AND(R136="NOT",R137="NOT",R138="NOT",R139="NOT",R140="NOT",R141="NOT",R142="NOT",R143="NOT",R144="NOT",R145="NOT",R131="NOT"),"NOT",D129)</f>
        <v>NOT</v>
      </c>
      <c r="S135" s="192" t="str">
        <f>IF(AND(S136="NOT",S137="NOT",S138="NOT",S139="NOT",S140="NOT",S141="NOT",S142="NOT",S143="NOT",S144="NOT",S145="NOT",R131="NOT"),"NOT",D129)</f>
        <v>NOT</v>
      </c>
      <c r="T135" s="192" t="str">
        <f>IF(AND(T136="NOT",T137="NOT",T138="NOT",T139="NOT",T140="NOT",T141="NOT",T142="NOT",T143="NOT",T144="NOT",T145="NOT",R131="NOT"),"NOT",D129)</f>
        <v>NOT</v>
      </c>
    </row>
    <row r="136" spans="2:22" ht="12.75">
      <c r="B136" s="194"/>
      <c r="C136" s="65"/>
      <c r="D136" s="195"/>
      <c r="E136" s="180"/>
      <c r="F136" s="196"/>
      <c r="G136" s="180"/>
      <c r="H136" s="197"/>
      <c r="I136" s="180"/>
      <c r="J136" s="197"/>
      <c r="K136" s="65"/>
      <c r="L136" s="107">
        <f aca="true" t="shared" si="23" ref="L136:L145">TRUNC(H136*J136,2)</f>
        <v>0</v>
      </c>
      <c r="N136" s="60"/>
      <c r="R136" s="58" t="str">
        <f aca="true" t="shared" si="24" ref="R136:R145">IF(AND(($L136&gt;0),ISBLANK(B136)),B136,"NOT")</f>
        <v>NOT</v>
      </c>
      <c r="S136" s="58" t="str">
        <f aca="true" t="shared" si="25" ref="S136:S145">IF(AND(($L136&gt;0),ISBLANK(D136)),D136,"NOT")</f>
        <v>NOT</v>
      </c>
      <c r="T136" s="58" t="str">
        <f aca="true" t="shared" si="26" ref="T136:T145">IF(AND(($L136&gt;0),ISBLANK(F136)),F136,"NOT")</f>
        <v>NOT</v>
      </c>
      <c r="V136" s="58">
        <f aca="true" t="shared" si="27" ref="V136:V145">LEFT(D136,3)</f>
      </c>
    </row>
    <row r="137" spans="2:22" ht="12.75">
      <c r="B137" s="194"/>
      <c r="C137" s="65"/>
      <c r="D137" s="195"/>
      <c r="E137" s="180"/>
      <c r="F137" s="196"/>
      <c r="G137" s="180"/>
      <c r="H137" s="197"/>
      <c r="I137" s="180"/>
      <c r="J137" s="197"/>
      <c r="K137" s="65"/>
      <c r="L137" s="107">
        <f t="shared" si="23"/>
        <v>0</v>
      </c>
      <c r="N137" s="60"/>
      <c r="R137" s="58" t="str">
        <f t="shared" si="24"/>
        <v>NOT</v>
      </c>
      <c r="S137" s="58" t="str">
        <f t="shared" si="25"/>
        <v>NOT</v>
      </c>
      <c r="T137" s="58" t="str">
        <f t="shared" si="26"/>
        <v>NOT</v>
      </c>
      <c r="V137" s="58">
        <f t="shared" si="27"/>
      </c>
    </row>
    <row r="138" spans="2:22" ht="12.75">
      <c r="B138" s="194"/>
      <c r="C138" s="65"/>
      <c r="D138" s="195"/>
      <c r="E138" s="180"/>
      <c r="F138" s="196"/>
      <c r="G138" s="180"/>
      <c r="H138" s="197"/>
      <c r="I138" s="180"/>
      <c r="J138" s="197"/>
      <c r="K138" s="65"/>
      <c r="L138" s="107">
        <f t="shared" si="23"/>
        <v>0</v>
      </c>
      <c r="N138" s="60"/>
      <c r="R138" s="58" t="str">
        <f t="shared" si="24"/>
        <v>NOT</v>
      </c>
      <c r="S138" s="58" t="str">
        <f t="shared" si="25"/>
        <v>NOT</v>
      </c>
      <c r="T138" s="58" t="str">
        <f t="shared" si="26"/>
        <v>NOT</v>
      </c>
      <c r="V138" s="58">
        <f t="shared" si="27"/>
      </c>
    </row>
    <row r="139" spans="2:22" ht="12.75">
      <c r="B139" s="194"/>
      <c r="C139" s="65"/>
      <c r="D139" s="195"/>
      <c r="E139" s="180"/>
      <c r="F139" s="196"/>
      <c r="G139" s="180"/>
      <c r="H139" s="197"/>
      <c r="I139" s="180"/>
      <c r="J139" s="197"/>
      <c r="K139" s="65"/>
      <c r="L139" s="107">
        <f t="shared" si="23"/>
        <v>0</v>
      </c>
      <c r="N139" s="60"/>
      <c r="R139" s="58" t="str">
        <f t="shared" si="24"/>
        <v>NOT</v>
      </c>
      <c r="S139" s="58" t="str">
        <f t="shared" si="25"/>
        <v>NOT</v>
      </c>
      <c r="T139" s="58" t="str">
        <f t="shared" si="26"/>
        <v>NOT</v>
      </c>
      <c r="V139" s="58">
        <f t="shared" si="27"/>
      </c>
    </row>
    <row r="140" spans="2:22" ht="12.75">
      <c r="B140" s="194"/>
      <c r="C140" s="65"/>
      <c r="D140" s="195"/>
      <c r="E140" s="180"/>
      <c r="F140" s="196"/>
      <c r="G140" s="180"/>
      <c r="H140" s="197"/>
      <c r="I140" s="180"/>
      <c r="J140" s="197"/>
      <c r="K140" s="65"/>
      <c r="L140" s="107">
        <f t="shared" si="23"/>
        <v>0</v>
      </c>
      <c r="N140" s="60"/>
      <c r="R140" s="58" t="str">
        <f t="shared" si="24"/>
        <v>NOT</v>
      </c>
      <c r="S140" s="58" t="str">
        <f t="shared" si="25"/>
        <v>NOT</v>
      </c>
      <c r="T140" s="58" t="str">
        <f t="shared" si="26"/>
        <v>NOT</v>
      </c>
      <c r="V140" s="58">
        <f t="shared" si="27"/>
      </c>
    </row>
    <row r="141" spans="2:22" ht="12.75">
      <c r="B141" s="194"/>
      <c r="C141" s="65"/>
      <c r="D141" s="195"/>
      <c r="E141" s="180"/>
      <c r="F141" s="196"/>
      <c r="G141" s="180"/>
      <c r="H141" s="197"/>
      <c r="I141" s="180"/>
      <c r="J141" s="197"/>
      <c r="K141" s="65"/>
      <c r="L141" s="107">
        <f t="shared" si="23"/>
        <v>0</v>
      </c>
      <c r="N141" s="60"/>
      <c r="R141" s="58" t="str">
        <f t="shared" si="24"/>
        <v>NOT</v>
      </c>
      <c r="S141" s="58" t="str">
        <f t="shared" si="25"/>
        <v>NOT</v>
      </c>
      <c r="T141" s="58" t="str">
        <f t="shared" si="26"/>
        <v>NOT</v>
      </c>
      <c r="V141" s="58">
        <f t="shared" si="27"/>
      </c>
    </row>
    <row r="142" spans="2:22" ht="12.75">
      <c r="B142" s="194"/>
      <c r="C142" s="65"/>
      <c r="D142" s="195"/>
      <c r="E142" s="180"/>
      <c r="F142" s="196"/>
      <c r="G142" s="180"/>
      <c r="H142" s="197"/>
      <c r="I142" s="180"/>
      <c r="J142" s="197"/>
      <c r="K142" s="65"/>
      <c r="L142" s="107">
        <f t="shared" si="23"/>
        <v>0</v>
      </c>
      <c r="N142" s="60"/>
      <c r="R142" s="58" t="str">
        <f t="shared" si="24"/>
        <v>NOT</v>
      </c>
      <c r="S142" s="58" t="str">
        <f t="shared" si="25"/>
        <v>NOT</v>
      </c>
      <c r="T142" s="58" t="str">
        <f t="shared" si="26"/>
        <v>NOT</v>
      </c>
      <c r="V142" s="58">
        <f t="shared" si="27"/>
      </c>
    </row>
    <row r="143" spans="2:22" ht="12.75">
      <c r="B143" s="194"/>
      <c r="C143" s="65"/>
      <c r="D143" s="195"/>
      <c r="E143" s="180"/>
      <c r="F143" s="196"/>
      <c r="G143" s="180"/>
      <c r="H143" s="197"/>
      <c r="I143" s="180"/>
      <c r="J143" s="197"/>
      <c r="K143" s="65"/>
      <c r="L143" s="107">
        <f t="shared" si="23"/>
        <v>0</v>
      </c>
      <c r="N143" s="60"/>
      <c r="R143" s="58" t="str">
        <f t="shared" si="24"/>
        <v>NOT</v>
      </c>
      <c r="S143" s="58" t="str">
        <f t="shared" si="25"/>
        <v>NOT</v>
      </c>
      <c r="T143" s="58" t="str">
        <f t="shared" si="26"/>
        <v>NOT</v>
      </c>
      <c r="V143" s="58">
        <f t="shared" si="27"/>
      </c>
    </row>
    <row r="144" spans="2:22" ht="12.75">
      <c r="B144" s="194"/>
      <c r="C144" s="65"/>
      <c r="D144" s="195"/>
      <c r="E144" s="180"/>
      <c r="F144" s="196"/>
      <c r="G144" s="180"/>
      <c r="H144" s="197"/>
      <c r="I144" s="180"/>
      <c r="J144" s="197"/>
      <c r="K144" s="65"/>
      <c r="L144" s="107">
        <f t="shared" si="23"/>
        <v>0</v>
      </c>
      <c r="N144" s="60"/>
      <c r="R144" s="58" t="str">
        <f t="shared" si="24"/>
        <v>NOT</v>
      </c>
      <c r="S144" s="58" t="str">
        <f t="shared" si="25"/>
        <v>NOT</v>
      </c>
      <c r="T144" s="58" t="str">
        <f t="shared" si="26"/>
        <v>NOT</v>
      </c>
      <c r="V144" s="58">
        <f t="shared" si="27"/>
      </c>
    </row>
    <row r="145" spans="2:22" ht="12.75">
      <c r="B145" s="194"/>
      <c r="C145" s="65"/>
      <c r="D145" s="195"/>
      <c r="E145" s="180"/>
      <c r="F145" s="196"/>
      <c r="G145" s="180"/>
      <c r="H145" s="197"/>
      <c r="I145" s="180"/>
      <c r="J145" s="197"/>
      <c r="K145" s="65"/>
      <c r="L145" s="107">
        <f t="shared" si="23"/>
        <v>0</v>
      </c>
      <c r="N145" s="60"/>
      <c r="R145" s="58" t="str">
        <f t="shared" si="24"/>
        <v>NOT</v>
      </c>
      <c r="S145" s="58" t="str">
        <f t="shared" si="25"/>
        <v>NOT</v>
      </c>
      <c r="T145" s="58" t="str">
        <f t="shared" si="26"/>
        <v>NOT</v>
      </c>
      <c r="V145" s="58">
        <f t="shared" si="27"/>
      </c>
    </row>
    <row r="146" spans="1:22" s="55" customFormat="1" ht="12.75" customHeight="1">
      <c r="A146" s="64"/>
      <c r="B146" s="65"/>
      <c r="C146" s="65"/>
      <c r="D146" s="51"/>
      <c r="E146" s="51"/>
      <c r="F146" s="51"/>
      <c r="G146" s="51"/>
      <c r="H146" s="51"/>
      <c r="I146" s="51"/>
      <c r="J146" s="51"/>
      <c r="K146" s="65"/>
      <c r="L146" s="51"/>
      <c r="M146" s="51"/>
      <c r="N146" s="51"/>
      <c r="O146" s="66"/>
      <c r="V146" s="58"/>
    </row>
    <row r="147" spans="1:18" ht="28.5" customHeight="1">
      <c r="A147" s="207"/>
      <c r="B147" s="209" t="s">
        <v>414</v>
      </c>
      <c r="C147" s="208"/>
      <c r="D147" s="527" t="s">
        <v>86</v>
      </c>
      <c r="E147" s="528"/>
      <c r="F147" s="528"/>
      <c r="G147" s="528"/>
      <c r="H147" s="528"/>
      <c r="I147" s="210"/>
      <c r="J147" s="211" t="s">
        <v>11</v>
      </c>
      <c r="K147" s="65"/>
      <c r="L147" s="350">
        <f>SUM(L154:L163)</f>
        <v>0</v>
      </c>
      <c r="M147" s="183"/>
      <c r="N147" s="351">
        <f>IF(L147=0,0%,L147/L$3)</f>
        <v>0</v>
      </c>
      <c r="O147" s="338">
        <f>IF(LEN(R147)&gt;3,1,0)</f>
        <v>0</v>
      </c>
      <c r="R147" s="58" t="str">
        <f>IF(AND(R153="NOT",S153="NOT",T153="NOT"),"NOT",D147)</f>
        <v>NOT</v>
      </c>
    </row>
    <row r="148" spans="1:22" s="55" customFormat="1" ht="3" customHeight="1">
      <c r="A148" s="64"/>
      <c r="B148" s="65"/>
      <c r="C148" s="65"/>
      <c r="D148" s="51"/>
      <c r="E148" s="51"/>
      <c r="F148" s="51"/>
      <c r="G148" s="51"/>
      <c r="H148" s="51"/>
      <c r="I148" s="51"/>
      <c r="J148" s="51"/>
      <c r="K148" s="65"/>
      <c r="L148" s="51"/>
      <c r="M148" s="51"/>
      <c r="N148" s="51"/>
      <c r="O148" s="66"/>
      <c r="V148" s="58"/>
    </row>
    <row r="149" spans="2:18" ht="27.75" customHeight="1">
      <c r="B149" s="530" t="s">
        <v>109</v>
      </c>
      <c r="C149" s="531"/>
      <c r="D149" s="531"/>
      <c r="E149" s="531"/>
      <c r="F149" s="531"/>
      <c r="H149" s="60"/>
      <c r="J149" s="60"/>
      <c r="K149" s="65"/>
      <c r="L149" s="60"/>
      <c r="N149" s="168"/>
      <c r="R149" s="58" t="str">
        <f>IF(AND(($L147&gt;0),ISBLANK(B151)),B149,"NOT")</f>
        <v>NOT</v>
      </c>
    </row>
    <row r="150" spans="2:14" ht="3" customHeight="1">
      <c r="B150" s="81"/>
      <c r="C150" s="65"/>
      <c r="D150" s="60"/>
      <c r="F150" s="60"/>
      <c r="H150" s="60"/>
      <c r="J150" s="60"/>
      <c r="K150" s="65"/>
      <c r="L150" s="60"/>
      <c r="N150" s="168"/>
    </row>
    <row r="151" spans="2:14" ht="81" customHeight="1">
      <c r="B151" s="521"/>
      <c r="C151" s="522"/>
      <c r="D151" s="522"/>
      <c r="E151" s="522"/>
      <c r="F151" s="522"/>
      <c r="G151" s="522"/>
      <c r="H151" s="522"/>
      <c r="I151" s="522"/>
      <c r="J151" s="522"/>
      <c r="K151" s="522"/>
      <c r="L151" s="523"/>
      <c r="M151" s="51" t="s">
        <v>12</v>
      </c>
      <c r="N151" s="168"/>
    </row>
    <row r="152" spans="2:14" ht="3.75" customHeight="1">
      <c r="B152" s="81"/>
      <c r="C152" s="65"/>
      <c r="D152" s="60"/>
      <c r="F152" s="60"/>
      <c r="H152" s="60"/>
      <c r="J152" s="60"/>
      <c r="K152" s="65"/>
      <c r="L152" s="60"/>
      <c r="N152" s="168"/>
    </row>
    <row r="153" spans="2:20" ht="38.25">
      <c r="B153" s="181" t="s">
        <v>110</v>
      </c>
      <c r="C153" s="65"/>
      <c r="D153" s="181" t="s">
        <v>409</v>
      </c>
      <c r="F153" s="181" t="s">
        <v>113</v>
      </c>
      <c r="H153" s="181" t="s">
        <v>9</v>
      </c>
      <c r="J153" s="181" t="s">
        <v>8</v>
      </c>
      <c r="K153" s="182"/>
      <c r="L153" s="80" t="s">
        <v>81</v>
      </c>
      <c r="N153" s="60"/>
      <c r="R153" s="192" t="str">
        <f>IF(AND(R154="NOT",R155="NOT",R156="NOT",R157="NOT",R158="NOT",R159="NOT",R160="NOT",R161="NOT",R162="NOT",R163="NOT",R149="NOT"),"NOT",D147)</f>
        <v>NOT</v>
      </c>
      <c r="S153" s="192" t="str">
        <f>IF(AND(S154="NOT",S155="NOT",S156="NOT",S157="NOT",S158="NOT",S159="NOT",S160="NOT",S161="NOT",S162="NOT",S163="NOT",R149="NOT"),"NOT",D147)</f>
        <v>NOT</v>
      </c>
      <c r="T153" s="192" t="str">
        <f>IF(AND(T154="NOT",T155="NOT",T156="NOT",T157="NOT",T158="NOT",T159="NOT",T160="NOT",T161="NOT",T162="NOT",T163="NOT",R149="NOT"),"NOT",D147)</f>
        <v>NOT</v>
      </c>
    </row>
    <row r="154" spans="2:22" ht="12.75">
      <c r="B154" s="194"/>
      <c r="C154" s="65"/>
      <c r="D154" s="195"/>
      <c r="E154" s="180"/>
      <c r="F154" s="196"/>
      <c r="G154" s="180"/>
      <c r="H154" s="197"/>
      <c r="I154" s="180"/>
      <c r="J154" s="197"/>
      <c r="K154" s="65"/>
      <c r="L154" s="107">
        <f aca="true" t="shared" si="28" ref="L154:L163">TRUNC(H154*J154,2)</f>
        <v>0</v>
      </c>
      <c r="N154" s="60"/>
      <c r="R154" s="58" t="str">
        <f aca="true" t="shared" si="29" ref="R154:R163">IF(AND(($L154&gt;0),ISBLANK(B154)),B154,"NOT")</f>
        <v>NOT</v>
      </c>
      <c r="S154" s="58" t="str">
        <f aca="true" t="shared" si="30" ref="S154:S163">IF(AND(($L154&gt;0),ISBLANK(D154)),D154,"NOT")</f>
        <v>NOT</v>
      </c>
      <c r="T154" s="58" t="str">
        <f aca="true" t="shared" si="31" ref="T154:T163">IF(AND(($L154&gt;0),ISBLANK(F154)),F154,"NOT")</f>
        <v>NOT</v>
      </c>
      <c r="V154" s="58">
        <f aca="true" t="shared" si="32" ref="V154:V177">LEFT(D154,3)</f>
      </c>
    </row>
    <row r="155" spans="2:22" ht="12.75">
      <c r="B155" s="194"/>
      <c r="C155" s="65"/>
      <c r="D155" s="195"/>
      <c r="E155" s="180"/>
      <c r="F155" s="196"/>
      <c r="G155" s="180"/>
      <c r="H155" s="197"/>
      <c r="I155" s="180"/>
      <c r="J155" s="197"/>
      <c r="K155" s="65"/>
      <c r="L155" s="107">
        <f t="shared" si="28"/>
        <v>0</v>
      </c>
      <c r="N155" s="60"/>
      <c r="R155" s="58" t="str">
        <f t="shared" si="29"/>
        <v>NOT</v>
      </c>
      <c r="S155" s="58" t="str">
        <f t="shared" si="30"/>
        <v>NOT</v>
      </c>
      <c r="T155" s="58" t="str">
        <f t="shared" si="31"/>
        <v>NOT</v>
      </c>
      <c r="V155" s="58">
        <f t="shared" si="32"/>
      </c>
    </row>
    <row r="156" spans="2:22" ht="12.75">
      <c r="B156" s="194"/>
      <c r="C156" s="65"/>
      <c r="D156" s="195"/>
      <c r="E156" s="180"/>
      <c r="F156" s="196"/>
      <c r="G156" s="180"/>
      <c r="H156" s="197"/>
      <c r="I156" s="180"/>
      <c r="J156" s="197"/>
      <c r="K156" s="65"/>
      <c r="L156" s="107">
        <f t="shared" si="28"/>
        <v>0</v>
      </c>
      <c r="N156" s="60"/>
      <c r="R156" s="58" t="str">
        <f t="shared" si="29"/>
        <v>NOT</v>
      </c>
      <c r="S156" s="58" t="str">
        <f t="shared" si="30"/>
        <v>NOT</v>
      </c>
      <c r="T156" s="58" t="str">
        <f t="shared" si="31"/>
        <v>NOT</v>
      </c>
      <c r="V156" s="58">
        <f t="shared" si="32"/>
      </c>
    </row>
    <row r="157" spans="2:22" ht="12.75">
      <c r="B157" s="194"/>
      <c r="C157" s="65"/>
      <c r="D157" s="195"/>
      <c r="E157" s="180"/>
      <c r="F157" s="196"/>
      <c r="G157" s="180"/>
      <c r="H157" s="197"/>
      <c r="I157" s="180"/>
      <c r="J157" s="197"/>
      <c r="K157" s="65"/>
      <c r="L157" s="107">
        <f t="shared" si="28"/>
        <v>0</v>
      </c>
      <c r="N157" s="60"/>
      <c r="R157" s="58" t="str">
        <f t="shared" si="29"/>
        <v>NOT</v>
      </c>
      <c r="S157" s="58" t="str">
        <f t="shared" si="30"/>
        <v>NOT</v>
      </c>
      <c r="T157" s="58" t="str">
        <f t="shared" si="31"/>
        <v>NOT</v>
      </c>
      <c r="V157" s="58">
        <f t="shared" si="32"/>
      </c>
    </row>
    <row r="158" spans="2:22" ht="12.75">
      <c r="B158" s="194"/>
      <c r="C158" s="65"/>
      <c r="D158" s="195"/>
      <c r="E158" s="180"/>
      <c r="F158" s="196"/>
      <c r="G158" s="180"/>
      <c r="H158" s="197"/>
      <c r="I158" s="180"/>
      <c r="J158" s="197"/>
      <c r="K158" s="65"/>
      <c r="L158" s="107">
        <f t="shared" si="28"/>
        <v>0</v>
      </c>
      <c r="N158" s="60"/>
      <c r="R158" s="58" t="str">
        <f t="shared" si="29"/>
        <v>NOT</v>
      </c>
      <c r="S158" s="58" t="str">
        <f t="shared" si="30"/>
        <v>NOT</v>
      </c>
      <c r="T158" s="58" t="str">
        <f t="shared" si="31"/>
        <v>NOT</v>
      </c>
      <c r="V158" s="58">
        <f t="shared" si="32"/>
      </c>
    </row>
    <row r="159" spans="2:22" ht="12.75">
      <c r="B159" s="194"/>
      <c r="C159" s="65"/>
      <c r="D159" s="195"/>
      <c r="E159" s="180"/>
      <c r="F159" s="196"/>
      <c r="G159" s="180"/>
      <c r="H159" s="197"/>
      <c r="I159" s="180"/>
      <c r="J159" s="197"/>
      <c r="K159" s="65"/>
      <c r="L159" s="107">
        <f t="shared" si="28"/>
        <v>0</v>
      </c>
      <c r="N159" s="60"/>
      <c r="R159" s="58" t="str">
        <f t="shared" si="29"/>
        <v>NOT</v>
      </c>
      <c r="S159" s="58" t="str">
        <f t="shared" si="30"/>
        <v>NOT</v>
      </c>
      <c r="T159" s="58" t="str">
        <f t="shared" si="31"/>
        <v>NOT</v>
      </c>
      <c r="V159" s="58">
        <f t="shared" si="32"/>
      </c>
    </row>
    <row r="160" spans="2:22" ht="12.75">
      <c r="B160" s="194"/>
      <c r="C160" s="65"/>
      <c r="D160" s="195"/>
      <c r="E160" s="180"/>
      <c r="F160" s="196"/>
      <c r="G160" s="180"/>
      <c r="H160" s="197"/>
      <c r="I160" s="180"/>
      <c r="J160" s="197"/>
      <c r="K160" s="65"/>
      <c r="L160" s="107">
        <f t="shared" si="28"/>
        <v>0</v>
      </c>
      <c r="N160" s="60"/>
      <c r="R160" s="58" t="str">
        <f t="shared" si="29"/>
        <v>NOT</v>
      </c>
      <c r="S160" s="58" t="str">
        <f t="shared" si="30"/>
        <v>NOT</v>
      </c>
      <c r="T160" s="58" t="str">
        <f t="shared" si="31"/>
        <v>NOT</v>
      </c>
      <c r="V160" s="58">
        <f t="shared" si="32"/>
      </c>
    </row>
    <row r="161" spans="2:22" ht="12.75">
      <c r="B161" s="194"/>
      <c r="C161" s="65"/>
      <c r="D161" s="195"/>
      <c r="E161" s="180"/>
      <c r="F161" s="196"/>
      <c r="G161" s="180"/>
      <c r="H161" s="197"/>
      <c r="I161" s="180"/>
      <c r="J161" s="197"/>
      <c r="K161" s="65"/>
      <c r="L161" s="107">
        <f t="shared" si="28"/>
        <v>0</v>
      </c>
      <c r="N161" s="60"/>
      <c r="R161" s="58" t="str">
        <f t="shared" si="29"/>
        <v>NOT</v>
      </c>
      <c r="S161" s="58" t="str">
        <f t="shared" si="30"/>
        <v>NOT</v>
      </c>
      <c r="T161" s="58" t="str">
        <f t="shared" si="31"/>
        <v>NOT</v>
      </c>
      <c r="V161" s="58">
        <f t="shared" si="32"/>
      </c>
    </row>
    <row r="162" spans="2:22" ht="12.75">
      <c r="B162" s="194"/>
      <c r="C162" s="65"/>
      <c r="D162" s="195"/>
      <c r="E162" s="180"/>
      <c r="F162" s="196"/>
      <c r="G162" s="180"/>
      <c r="H162" s="197"/>
      <c r="I162" s="180"/>
      <c r="J162" s="197"/>
      <c r="K162" s="65"/>
      <c r="L162" s="107">
        <f t="shared" si="28"/>
        <v>0</v>
      </c>
      <c r="N162" s="60"/>
      <c r="R162" s="58" t="str">
        <f t="shared" si="29"/>
        <v>NOT</v>
      </c>
      <c r="S162" s="58" t="str">
        <f t="shared" si="30"/>
        <v>NOT</v>
      </c>
      <c r="T162" s="58" t="str">
        <f t="shared" si="31"/>
        <v>NOT</v>
      </c>
      <c r="V162" s="58">
        <f t="shared" si="32"/>
      </c>
    </row>
    <row r="163" spans="2:22" ht="12.75">
      <c r="B163" s="194"/>
      <c r="C163" s="65"/>
      <c r="D163" s="195"/>
      <c r="E163" s="180"/>
      <c r="F163" s="196"/>
      <c r="G163" s="180"/>
      <c r="H163" s="197"/>
      <c r="I163" s="180"/>
      <c r="J163" s="197"/>
      <c r="K163" s="65"/>
      <c r="L163" s="107">
        <f t="shared" si="28"/>
        <v>0</v>
      </c>
      <c r="N163" s="60"/>
      <c r="R163" s="58" t="str">
        <f t="shared" si="29"/>
        <v>NOT</v>
      </c>
      <c r="S163" s="58" t="str">
        <f t="shared" si="30"/>
        <v>NOT</v>
      </c>
      <c r="T163" s="58" t="str">
        <f t="shared" si="31"/>
        <v>NOT</v>
      </c>
      <c r="V163" s="58">
        <f t="shared" si="32"/>
      </c>
    </row>
    <row r="164" spans="1:22" s="55" customFormat="1" ht="12.75">
      <c r="A164" s="64"/>
      <c r="B164" s="65"/>
      <c r="C164" s="65"/>
      <c r="D164" s="51"/>
      <c r="E164" s="51"/>
      <c r="F164" s="51"/>
      <c r="G164" s="51"/>
      <c r="H164" s="51"/>
      <c r="I164" s="51"/>
      <c r="J164" s="51"/>
      <c r="K164" s="65"/>
      <c r="L164" s="51"/>
      <c r="M164" s="51"/>
      <c r="N164" s="51"/>
      <c r="O164" s="66"/>
      <c r="V164" s="58"/>
    </row>
    <row r="165" spans="1:18" ht="28.5" customHeight="1">
      <c r="A165" s="207"/>
      <c r="B165" s="209" t="s">
        <v>134</v>
      </c>
      <c r="C165" s="208"/>
      <c r="D165" s="527" t="s">
        <v>86</v>
      </c>
      <c r="E165" s="528"/>
      <c r="F165" s="528"/>
      <c r="G165" s="528"/>
      <c r="H165" s="528"/>
      <c r="I165" s="210"/>
      <c r="J165" s="211" t="s">
        <v>11</v>
      </c>
      <c r="K165" s="65"/>
      <c r="L165" s="350">
        <f>SUM(L172:L177)</f>
        <v>0</v>
      </c>
      <c r="M165" s="183"/>
      <c r="N165" s="351">
        <f>IF(L165=0,0%,L165/L$3)</f>
        <v>0</v>
      </c>
      <c r="O165" s="338">
        <f>IF(LEN(R165)&gt;3,1,0)</f>
        <v>0</v>
      </c>
      <c r="R165" s="58" t="str">
        <f>IF(AND(R171="NOT",S171="NOT",T171="NOT"),"NOT",D165)</f>
        <v>NOT</v>
      </c>
    </row>
    <row r="166" spans="1:22" s="55" customFormat="1" ht="3" customHeight="1">
      <c r="A166" s="64"/>
      <c r="B166" s="532"/>
      <c r="C166" s="533"/>
      <c r="D166" s="533"/>
      <c r="E166" s="533"/>
      <c r="F166" s="533"/>
      <c r="G166" s="533"/>
      <c r="H166" s="533"/>
      <c r="I166" s="533"/>
      <c r="J166" s="533"/>
      <c r="K166" s="533"/>
      <c r="L166" s="533"/>
      <c r="M166" s="51"/>
      <c r="N166" s="51"/>
      <c r="O166" s="243"/>
      <c r="P166" s="205"/>
      <c r="Q166" s="172">
        <f>IF(N165&gt;O166,B166,"")</f>
      </c>
      <c r="V166" s="58"/>
    </row>
    <row r="167" spans="2:18" ht="12.75" customHeight="1">
      <c r="B167" s="530" t="s">
        <v>108</v>
      </c>
      <c r="C167" s="531"/>
      <c r="D167" s="531"/>
      <c r="E167" s="531"/>
      <c r="F167" s="531"/>
      <c r="H167" s="60"/>
      <c r="J167" s="60"/>
      <c r="K167" s="65"/>
      <c r="L167" s="60"/>
      <c r="N167" s="168"/>
      <c r="R167" s="58" t="str">
        <f>IF(AND(($L165&gt;0),ISBLANK(B169)),B167,"NOT")</f>
        <v>NOT</v>
      </c>
    </row>
    <row r="168" spans="2:14" ht="3" customHeight="1">
      <c r="B168" s="81"/>
      <c r="C168" s="65"/>
      <c r="D168" s="60"/>
      <c r="F168" s="60"/>
      <c r="H168" s="60"/>
      <c r="J168" s="60"/>
      <c r="K168" s="65"/>
      <c r="L168" s="60"/>
      <c r="N168" s="168"/>
    </row>
    <row r="169" spans="2:14" ht="60" customHeight="1">
      <c r="B169" s="521"/>
      <c r="C169" s="522"/>
      <c r="D169" s="522"/>
      <c r="E169" s="522"/>
      <c r="F169" s="522"/>
      <c r="G169" s="522"/>
      <c r="H169" s="522"/>
      <c r="I169" s="522"/>
      <c r="J169" s="522"/>
      <c r="K169" s="522"/>
      <c r="L169" s="523"/>
      <c r="M169" s="51" t="s">
        <v>12</v>
      </c>
      <c r="N169" s="168"/>
    </row>
    <row r="170" spans="2:14" ht="3.75" customHeight="1">
      <c r="B170" s="81"/>
      <c r="C170" s="65"/>
      <c r="D170" s="60"/>
      <c r="F170" s="60"/>
      <c r="H170" s="60"/>
      <c r="J170" s="60"/>
      <c r="K170" s="65"/>
      <c r="L170" s="60"/>
      <c r="N170" s="168"/>
    </row>
    <row r="171" spans="2:20" ht="25.5">
      <c r="B171" s="181" t="s">
        <v>415</v>
      </c>
      <c r="C171" s="65"/>
      <c r="D171" s="181" t="s">
        <v>409</v>
      </c>
      <c r="F171" s="181" t="s">
        <v>113</v>
      </c>
      <c r="H171" s="181" t="s">
        <v>9</v>
      </c>
      <c r="J171" s="181" t="s">
        <v>8</v>
      </c>
      <c r="K171" s="182"/>
      <c r="L171" s="80" t="s">
        <v>81</v>
      </c>
      <c r="N171" s="60"/>
      <c r="R171" s="192" t="str">
        <f>IF(AND(R172="NOT",R173="NOT",R174="NOT",R175="NOT",R176="NOT",R177="NOT",R167="NOT"),"NOT",D165)</f>
        <v>NOT</v>
      </c>
      <c r="S171" s="192" t="str">
        <f>IF(AND(S172="NOT",S173="NOT",S174="NOT",S175="NOT",S176="NOT",S177="NOT",R167="NOT"),"NOT",D165)</f>
        <v>NOT</v>
      </c>
      <c r="T171" s="192" t="str">
        <f>IF(AND(T172="NOT",T173="NOT",T174="NOT",T175="NOT",T176="NOT",T177="NOT",R167="NOT"),"NOT",D165)</f>
        <v>NOT</v>
      </c>
    </row>
    <row r="172" spans="2:22" ht="12.75">
      <c r="B172" s="194"/>
      <c r="C172" s="65"/>
      <c r="D172" s="195"/>
      <c r="E172" s="180"/>
      <c r="F172" s="196"/>
      <c r="G172" s="180"/>
      <c r="H172" s="197"/>
      <c r="I172" s="180"/>
      <c r="J172" s="197"/>
      <c r="K172" s="65"/>
      <c r="L172" s="107">
        <f aca="true" t="shared" si="33" ref="L172:L177">TRUNC(H172*J172,2)</f>
        <v>0</v>
      </c>
      <c r="N172" s="60"/>
      <c r="R172" s="58" t="str">
        <f aca="true" t="shared" si="34" ref="R172:R177">IF(AND(($L172&gt;0),ISBLANK(B172)),B172,"NOT")</f>
        <v>NOT</v>
      </c>
      <c r="S172" s="58" t="str">
        <f aca="true" t="shared" si="35" ref="S172:S177">IF(AND(($L172&gt;0),ISBLANK(D172)),D172,"NOT")</f>
        <v>NOT</v>
      </c>
      <c r="T172" s="58" t="str">
        <f aca="true" t="shared" si="36" ref="T172:T177">IF(AND(($L172&gt;0),ISBLANK(F172)),F172,"NOT")</f>
        <v>NOT</v>
      </c>
      <c r="V172" s="58">
        <f t="shared" si="32"/>
      </c>
    </row>
    <row r="173" spans="2:22" ht="12.75">
      <c r="B173" s="194"/>
      <c r="C173" s="65"/>
      <c r="D173" s="195"/>
      <c r="E173" s="180"/>
      <c r="F173" s="196"/>
      <c r="G173" s="180"/>
      <c r="H173" s="197"/>
      <c r="I173" s="180"/>
      <c r="J173" s="197"/>
      <c r="K173" s="65"/>
      <c r="L173" s="107">
        <f t="shared" si="33"/>
        <v>0</v>
      </c>
      <c r="N173" s="60"/>
      <c r="R173" s="58" t="str">
        <f t="shared" si="34"/>
        <v>NOT</v>
      </c>
      <c r="S173" s="58" t="str">
        <f t="shared" si="35"/>
        <v>NOT</v>
      </c>
      <c r="T173" s="58" t="str">
        <f t="shared" si="36"/>
        <v>NOT</v>
      </c>
      <c r="V173" s="58">
        <f t="shared" si="32"/>
      </c>
    </row>
    <row r="174" spans="2:22" ht="12.75">
      <c r="B174" s="194"/>
      <c r="C174" s="65"/>
      <c r="D174" s="195"/>
      <c r="E174" s="180"/>
      <c r="F174" s="196"/>
      <c r="G174" s="180"/>
      <c r="H174" s="197"/>
      <c r="I174" s="180"/>
      <c r="J174" s="197"/>
      <c r="K174" s="65"/>
      <c r="L174" s="107">
        <f t="shared" si="33"/>
        <v>0</v>
      </c>
      <c r="N174" s="60"/>
      <c r="R174" s="58" t="str">
        <f t="shared" si="34"/>
        <v>NOT</v>
      </c>
      <c r="S174" s="58" t="str">
        <f t="shared" si="35"/>
        <v>NOT</v>
      </c>
      <c r="T174" s="58" t="str">
        <f t="shared" si="36"/>
        <v>NOT</v>
      </c>
      <c r="V174" s="58">
        <f t="shared" si="32"/>
      </c>
    </row>
    <row r="175" spans="2:22" ht="12.75">
      <c r="B175" s="194"/>
      <c r="C175" s="65"/>
      <c r="D175" s="195"/>
      <c r="E175" s="180"/>
      <c r="F175" s="196"/>
      <c r="G175" s="180"/>
      <c r="H175" s="197"/>
      <c r="I175" s="180"/>
      <c r="J175" s="197"/>
      <c r="K175" s="65"/>
      <c r="L175" s="107">
        <f t="shared" si="33"/>
        <v>0</v>
      </c>
      <c r="N175" s="60"/>
      <c r="R175" s="58" t="str">
        <f t="shared" si="34"/>
        <v>NOT</v>
      </c>
      <c r="S175" s="58" t="str">
        <f t="shared" si="35"/>
        <v>NOT</v>
      </c>
      <c r="T175" s="58" t="str">
        <f t="shared" si="36"/>
        <v>NOT</v>
      </c>
      <c r="V175" s="58">
        <f t="shared" si="32"/>
      </c>
    </row>
    <row r="176" spans="2:22" ht="12.75">
      <c r="B176" s="194"/>
      <c r="C176" s="65"/>
      <c r="D176" s="195"/>
      <c r="E176" s="180"/>
      <c r="F176" s="196"/>
      <c r="G176" s="180"/>
      <c r="H176" s="197"/>
      <c r="I176" s="180"/>
      <c r="J176" s="197"/>
      <c r="K176" s="65"/>
      <c r="L176" s="107">
        <f t="shared" si="33"/>
        <v>0</v>
      </c>
      <c r="N176" s="60"/>
      <c r="R176" s="58" t="str">
        <f t="shared" si="34"/>
        <v>NOT</v>
      </c>
      <c r="S176" s="58" t="str">
        <f t="shared" si="35"/>
        <v>NOT</v>
      </c>
      <c r="T176" s="58" t="str">
        <f t="shared" si="36"/>
        <v>NOT</v>
      </c>
      <c r="V176" s="58">
        <f t="shared" si="32"/>
      </c>
    </row>
    <row r="177" spans="2:22" ht="12.75">
      <c r="B177" s="194"/>
      <c r="C177" s="65"/>
      <c r="D177" s="195"/>
      <c r="E177" s="180"/>
      <c r="F177" s="196"/>
      <c r="G177" s="180"/>
      <c r="H177" s="197"/>
      <c r="I177" s="180"/>
      <c r="J177" s="197"/>
      <c r="K177" s="65"/>
      <c r="L177" s="107">
        <f t="shared" si="33"/>
        <v>0</v>
      </c>
      <c r="N177" s="60"/>
      <c r="R177" s="58" t="str">
        <f t="shared" si="34"/>
        <v>NOT</v>
      </c>
      <c r="S177" s="58" t="str">
        <f t="shared" si="35"/>
        <v>NOT</v>
      </c>
      <c r="T177" s="58" t="str">
        <f t="shared" si="36"/>
        <v>NOT</v>
      </c>
      <c r="V177" s="58">
        <f t="shared" si="32"/>
      </c>
    </row>
    <row r="178" spans="1:22" s="55" customFormat="1" ht="12.75" customHeight="1">
      <c r="A178" s="64"/>
      <c r="B178" s="65"/>
      <c r="C178" s="65"/>
      <c r="D178" s="51"/>
      <c r="E178" s="51"/>
      <c r="F178" s="51"/>
      <c r="G178" s="51"/>
      <c r="H178" s="51"/>
      <c r="I178" s="51"/>
      <c r="J178" s="51"/>
      <c r="K178" s="65"/>
      <c r="L178" s="51"/>
      <c r="M178" s="51"/>
      <c r="N178" s="51"/>
      <c r="O178" s="66"/>
      <c r="V178" s="58"/>
    </row>
    <row r="179" spans="1:18" ht="28.5" customHeight="1">
      <c r="A179" s="207"/>
      <c r="B179" s="209" t="s">
        <v>135</v>
      </c>
      <c r="C179" s="208"/>
      <c r="D179" s="527" t="s">
        <v>86</v>
      </c>
      <c r="E179" s="528"/>
      <c r="F179" s="528"/>
      <c r="G179" s="528"/>
      <c r="H179" s="528"/>
      <c r="I179" s="210"/>
      <c r="J179" s="211" t="s">
        <v>11</v>
      </c>
      <c r="K179" s="65"/>
      <c r="L179" s="350">
        <f>SUM(L186:L189)</f>
        <v>0</v>
      </c>
      <c r="M179" s="183"/>
      <c r="N179" s="351">
        <f>IF(L179=0,0%,L179/L$3)</f>
        <v>0</v>
      </c>
      <c r="O179" s="338">
        <f>IF(LEN(R179)&gt;3,1,0)</f>
        <v>0</v>
      </c>
      <c r="R179" s="58" t="str">
        <f>IF(AND(R185="NOT",S185="NOT",T185="NOT"),"NOT",D179)</f>
        <v>NOT</v>
      </c>
    </row>
    <row r="180" spans="1:22" s="55" customFormat="1" ht="3" customHeight="1">
      <c r="A180" s="64"/>
      <c r="B180" s="65"/>
      <c r="C180" s="65"/>
      <c r="D180" s="51"/>
      <c r="E180" s="51"/>
      <c r="F180" s="51"/>
      <c r="G180" s="51"/>
      <c r="H180" s="51"/>
      <c r="I180" s="51"/>
      <c r="J180" s="51"/>
      <c r="K180" s="65"/>
      <c r="L180" s="51"/>
      <c r="M180" s="51"/>
      <c r="N180" s="51"/>
      <c r="O180" s="66"/>
      <c r="V180" s="58"/>
    </row>
    <row r="181" spans="2:18" ht="12.75" customHeight="1">
      <c r="B181" s="530" t="s">
        <v>108</v>
      </c>
      <c r="C181" s="531"/>
      <c r="D181" s="531"/>
      <c r="E181" s="531"/>
      <c r="F181" s="531"/>
      <c r="H181" s="60"/>
      <c r="J181" s="60"/>
      <c r="K181" s="65"/>
      <c r="L181" s="60"/>
      <c r="N181" s="168"/>
      <c r="R181" s="58" t="str">
        <f>IF(AND(($L179&gt;0),ISBLANK(B183)),B181,"NOT")</f>
        <v>NOT</v>
      </c>
    </row>
    <row r="182" spans="2:14" ht="3" customHeight="1">
      <c r="B182" s="81"/>
      <c r="C182" s="65"/>
      <c r="D182" s="60"/>
      <c r="F182" s="60"/>
      <c r="H182" s="60"/>
      <c r="J182" s="60"/>
      <c r="K182" s="65"/>
      <c r="L182" s="60"/>
      <c r="N182" s="168"/>
    </row>
    <row r="183" spans="2:14" ht="50.25" customHeight="1">
      <c r="B183" s="521"/>
      <c r="C183" s="522"/>
      <c r="D183" s="522"/>
      <c r="E183" s="522"/>
      <c r="F183" s="522"/>
      <c r="G183" s="522"/>
      <c r="H183" s="522"/>
      <c r="I183" s="522"/>
      <c r="J183" s="522"/>
      <c r="K183" s="522"/>
      <c r="L183" s="523"/>
      <c r="M183" s="51" t="s">
        <v>12</v>
      </c>
      <c r="N183" s="168"/>
    </row>
    <row r="184" spans="2:14" ht="3.75" customHeight="1">
      <c r="B184" s="81"/>
      <c r="C184" s="65"/>
      <c r="D184" s="60"/>
      <c r="F184" s="60"/>
      <c r="H184" s="60"/>
      <c r="J184" s="60"/>
      <c r="K184" s="65"/>
      <c r="L184" s="60"/>
      <c r="N184" s="168"/>
    </row>
    <row r="185" spans="2:20" ht="12.75" customHeight="1">
      <c r="B185" s="181" t="s">
        <v>10</v>
      </c>
      <c r="C185" s="65"/>
      <c r="D185" s="181" t="s">
        <v>409</v>
      </c>
      <c r="F185" s="181" t="s">
        <v>113</v>
      </c>
      <c r="H185" s="181" t="s">
        <v>9</v>
      </c>
      <c r="J185" s="181" t="s">
        <v>8</v>
      </c>
      <c r="K185" s="182"/>
      <c r="L185" s="80" t="s">
        <v>81</v>
      </c>
      <c r="N185" s="60"/>
      <c r="R185" s="192" t="str">
        <f>IF(AND(R186="NOT",R187="NOT",R188="NOT",R189="NOT",R181="NOT"),"NOT",D179)</f>
        <v>NOT</v>
      </c>
      <c r="S185" s="192" t="str">
        <f>IF(AND(S186="NOT",S187="NOT",S188="NOT",S189="NOT",R181="NOT"),"NOT",D179)</f>
        <v>NOT</v>
      </c>
      <c r="T185" s="192" t="str">
        <f>IF(AND(T186="NOT",T187="NOT",T188="NOT",T189="NOT",R181="NOT"),"NOT",D179)</f>
        <v>NOT</v>
      </c>
    </row>
    <row r="186" spans="2:22" ht="12.75">
      <c r="B186" s="194"/>
      <c r="C186" s="65"/>
      <c r="D186" s="195"/>
      <c r="E186" s="180"/>
      <c r="F186" s="196"/>
      <c r="G186" s="180"/>
      <c r="H186" s="197"/>
      <c r="I186" s="180"/>
      <c r="J186" s="197"/>
      <c r="K186" s="65"/>
      <c r="L186" s="107">
        <f>TRUNC(H186*J186,2)</f>
        <v>0</v>
      </c>
      <c r="N186" s="60"/>
      <c r="R186" s="58" t="str">
        <f>IF(AND(($L186&gt;0),ISBLANK(B186)),B186,"NOT")</f>
        <v>NOT</v>
      </c>
      <c r="S186" s="58" t="str">
        <f>IF(AND(($L186&gt;0),ISBLANK(D186)),D186,"NOT")</f>
        <v>NOT</v>
      </c>
      <c r="T186" s="58" t="str">
        <f>IF(AND(($L186&gt;0),ISBLANK(F186)),F186,"NOT")</f>
        <v>NOT</v>
      </c>
      <c r="V186" s="58">
        <f>LEFT(D186,3)</f>
      </c>
    </row>
    <row r="187" spans="2:22" ht="12.75">
      <c r="B187" s="194"/>
      <c r="C187" s="65"/>
      <c r="D187" s="195"/>
      <c r="E187" s="180"/>
      <c r="F187" s="196"/>
      <c r="G187" s="180"/>
      <c r="H187" s="197"/>
      <c r="I187" s="180"/>
      <c r="J187" s="197"/>
      <c r="K187" s="65"/>
      <c r="L187" s="107">
        <f>TRUNC(H187*J187,2)</f>
        <v>0</v>
      </c>
      <c r="N187" s="60"/>
      <c r="R187" s="58" t="str">
        <f>IF(AND(($L187&gt;0),ISBLANK(B187)),B187,"NOT")</f>
        <v>NOT</v>
      </c>
      <c r="S187" s="58" t="str">
        <f>IF(AND(($L187&gt;0),ISBLANK(D187)),D187,"NOT")</f>
        <v>NOT</v>
      </c>
      <c r="T187" s="58" t="str">
        <f>IF(AND(($L187&gt;0),ISBLANK(F187)),F187,"NOT")</f>
        <v>NOT</v>
      </c>
      <c r="V187" s="58">
        <f>LEFT(D187,3)</f>
      </c>
    </row>
    <row r="188" spans="2:22" ht="12.75">
      <c r="B188" s="194"/>
      <c r="C188" s="65"/>
      <c r="D188" s="195"/>
      <c r="E188" s="180"/>
      <c r="F188" s="196"/>
      <c r="G188" s="180"/>
      <c r="H188" s="197"/>
      <c r="I188" s="180"/>
      <c r="J188" s="197"/>
      <c r="K188" s="65"/>
      <c r="L188" s="107">
        <f>TRUNC(H188*J188,2)</f>
        <v>0</v>
      </c>
      <c r="N188" s="60"/>
      <c r="R188" s="58" t="str">
        <f>IF(AND(($L188&gt;0),ISBLANK(B188)),B188,"NOT")</f>
        <v>NOT</v>
      </c>
      <c r="S188" s="58" t="str">
        <f>IF(AND(($L188&gt;0),ISBLANK(D188)),D188,"NOT")</f>
        <v>NOT</v>
      </c>
      <c r="T188" s="58" t="str">
        <f>IF(AND(($L188&gt;0),ISBLANK(F188)),F188,"NOT")</f>
        <v>NOT</v>
      </c>
      <c r="V188" s="58">
        <f>LEFT(D188,3)</f>
      </c>
    </row>
    <row r="189" spans="2:22" ht="12.75">
      <c r="B189" s="194"/>
      <c r="C189" s="65"/>
      <c r="D189" s="195"/>
      <c r="E189" s="180"/>
      <c r="F189" s="196"/>
      <c r="G189" s="180"/>
      <c r="H189" s="197"/>
      <c r="I189" s="180"/>
      <c r="J189" s="197"/>
      <c r="K189" s="65"/>
      <c r="L189" s="107">
        <f>TRUNC(H189*J189,2)</f>
        <v>0</v>
      </c>
      <c r="N189" s="60"/>
      <c r="R189" s="58" t="str">
        <f>IF(AND(($L189&gt;0),ISBLANK(B189)),B189,"NOT")</f>
        <v>NOT</v>
      </c>
      <c r="S189" s="58" t="str">
        <f>IF(AND(($L189&gt;0),ISBLANK(D189)),D189,"NOT")</f>
        <v>NOT</v>
      </c>
      <c r="T189" s="58" t="str">
        <f>IF(AND(($L189&gt;0),ISBLANK(F189)),F189,"NOT")</f>
        <v>NOT</v>
      </c>
      <c r="V189" s="58">
        <f>LEFT(D189,3)</f>
      </c>
    </row>
    <row r="190" spans="1:22" s="55" customFormat="1" ht="12.75" customHeight="1">
      <c r="A190" s="64"/>
      <c r="B190" s="65"/>
      <c r="C190" s="65"/>
      <c r="D190" s="51"/>
      <c r="E190" s="51"/>
      <c r="F190" s="51"/>
      <c r="G190" s="51"/>
      <c r="H190" s="51"/>
      <c r="I190" s="51"/>
      <c r="J190" s="51"/>
      <c r="K190" s="65"/>
      <c r="L190" s="51"/>
      <c r="M190" s="51"/>
      <c r="N190" s="51"/>
      <c r="O190" s="66"/>
      <c r="V190" s="58"/>
    </row>
    <row r="191" spans="1:18" ht="25.5" customHeight="1">
      <c r="A191" s="207"/>
      <c r="B191" s="209" t="s">
        <v>136</v>
      </c>
      <c r="C191" s="208"/>
      <c r="D191" s="527" t="s">
        <v>86</v>
      </c>
      <c r="E191" s="528"/>
      <c r="F191" s="528"/>
      <c r="G191" s="528"/>
      <c r="H191" s="528"/>
      <c r="I191" s="210"/>
      <c r="J191" s="211" t="s">
        <v>11</v>
      </c>
      <c r="K191" s="65"/>
      <c r="L191" s="350">
        <f>SUM(L198:L207)</f>
        <v>0</v>
      </c>
      <c r="M191" s="183"/>
      <c r="N191" s="351">
        <f>IF(L191=0,0%,L191/L$3)</f>
        <v>0</v>
      </c>
      <c r="O191" s="338">
        <f>IF(LEN(R191)&gt;3,1,0)</f>
        <v>0</v>
      </c>
      <c r="R191" s="58" t="str">
        <f>IF(AND(R197="NOT",S197="NOT",T197="NOT"),"NOT",D191)</f>
        <v>NOT</v>
      </c>
    </row>
    <row r="192" spans="1:22" s="55" customFormat="1" ht="3" customHeight="1">
      <c r="A192" s="64"/>
      <c r="B192" s="65"/>
      <c r="C192" s="65"/>
      <c r="D192" s="51"/>
      <c r="E192" s="51"/>
      <c r="F192" s="51"/>
      <c r="G192" s="51"/>
      <c r="H192" s="51"/>
      <c r="I192" s="51"/>
      <c r="J192" s="51"/>
      <c r="K192" s="65"/>
      <c r="L192" s="51"/>
      <c r="M192" s="51"/>
      <c r="N192" s="51"/>
      <c r="O192" s="66"/>
      <c r="V192" s="58"/>
    </row>
    <row r="193" spans="2:18" ht="27.75" customHeight="1">
      <c r="B193" s="530" t="s">
        <v>22</v>
      </c>
      <c r="C193" s="530"/>
      <c r="D193" s="530"/>
      <c r="E193" s="530"/>
      <c r="F193" s="530"/>
      <c r="G193" s="530"/>
      <c r="H193" s="530"/>
      <c r="I193" s="530"/>
      <c r="J193" s="530"/>
      <c r="K193" s="530"/>
      <c r="L193" s="530"/>
      <c r="N193" s="168"/>
      <c r="R193" s="58" t="str">
        <f>IF(AND(($L191&gt;0),ISBLANK(B195)),B193,"NOT")</f>
        <v>NOT</v>
      </c>
    </row>
    <row r="194" spans="2:14" ht="3" customHeight="1">
      <c r="B194" s="81"/>
      <c r="C194" s="65"/>
      <c r="D194" s="60"/>
      <c r="F194" s="60"/>
      <c r="H194" s="60"/>
      <c r="J194" s="60"/>
      <c r="K194" s="65"/>
      <c r="L194" s="60"/>
      <c r="N194" s="168"/>
    </row>
    <row r="195" spans="2:14" ht="81" customHeight="1">
      <c r="B195" s="521"/>
      <c r="C195" s="522"/>
      <c r="D195" s="522"/>
      <c r="E195" s="522"/>
      <c r="F195" s="522"/>
      <c r="G195" s="522"/>
      <c r="H195" s="522"/>
      <c r="I195" s="522"/>
      <c r="J195" s="522"/>
      <c r="K195" s="522"/>
      <c r="L195" s="523"/>
      <c r="M195" s="51" t="s">
        <v>12</v>
      </c>
      <c r="N195" s="168"/>
    </row>
    <row r="196" spans="2:14" ht="3.75" customHeight="1">
      <c r="B196" s="81"/>
      <c r="C196" s="65"/>
      <c r="D196" s="60"/>
      <c r="F196" s="60"/>
      <c r="H196" s="60"/>
      <c r="J196" s="60"/>
      <c r="K196" s="65"/>
      <c r="L196" s="60"/>
      <c r="N196" s="168"/>
    </row>
    <row r="197" spans="2:20" ht="38.25">
      <c r="B197" s="181" t="s">
        <v>14</v>
      </c>
      <c r="C197" s="65"/>
      <c r="D197" s="181" t="s">
        <v>409</v>
      </c>
      <c r="F197" s="181" t="s">
        <v>113</v>
      </c>
      <c r="H197" s="181" t="s">
        <v>9</v>
      </c>
      <c r="J197" s="181" t="s">
        <v>8</v>
      </c>
      <c r="K197" s="182"/>
      <c r="L197" s="80" t="s">
        <v>81</v>
      </c>
      <c r="N197" s="60"/>
      <c r="R197" s="192" t="str">
        <f>IF(AND(R198="NOT",R199="NOT",R200="NOT",R201="NOT",R202="NOT",R203="NOT",R204="NOT",R205="NOT",R206="NOT",R207="NOT",R193="NOT"),"NOT",D191)</f>
        <v>NOT</v>
      </c>
      <c r="S197" s="192" t="str">
        <f>IF(AND(S198="NOT",S199="NOT",S200="NOT",S201="NOT",S202="NOT",S203="NOT",S204="NOT",S205="NOT",S206="NOT",S207="NOT",R193="NOT"),"NOT",D191)</f>
        <v>NOT</v>
      </c>
      <c r="T197" s="192" t="str">
        <f>IF(AND(T198="NOT",T199="NOT",T200="NOT",T201="NOT",T202="NOT",T203="NOT",T204="NOT",T205="NOT",T206="NOT",T207="NOT",R193="NOT"),"NOT",D191)</f>
        <v>NOT</v>
      </c>
    </row>
    <row r="198" spans="2:22" ht="12.75">
      <c r="B198" s="194"/>
      <c r="C198" s="65"/>
      <c r="D198" s="195"/>
      <c r="E198" s="180"/>
      <c r="F198" s="196"/>
      <c r="G198" s="180"/>
      <c r="H198" s="197"/>
      <c r="I198" s="180"/>
      <c r="J198" s="197"/>
      <c r="K198" s="65"/>
      <c r="L198" s="107">
        <f aca="true" t="shared" si="37" ref="L198:L207">TRUNC(H198*J198,2)</f>
        <v>0</v>
      </c>
      <c r="N198" s="60"/>
      <c r="R198" s="58" t="str">
        <f aca="true" t="shared" si="38" ref="R198:R207">IF(AND(($L198&gt;0),ISBLANK(B198)),B198,"NOT")</f>
        <v>NOT</v>
      </c>
      <c r="S198" s="58" t="str">
        <f aca="true" t="shared" si="39" ref="S198:S207">IF(AND(($L198&gt;0),ISBLANK(D198)),D198,"NOT")</f>
        <v>NOT</v>
      </c>
      <c r="T198" s="58" t="str">
        <f aca="true" t="shared" si="40" ref="T198:T207">IF(AND(($L198&gt;0),ISBLANK(F198)),F198,"NOT")</f>
        <v>NOT</v>
      </c>
      <c r="V198" s="58">
        <f aca="true" t="shared" si="41" ref="V198:V207">LEFT(D198,3)</f>
      </c>
    </row>
    <row r="199" spans="2:22" ht="12.75">
      <c r="B199" s="194"/>
      <c r="C199" s="65"/>
      <c r="D199" s="195"/>
      <c r="E199" s="180"/>
      <c r="F199" s="196"/>
      <c r="G199" s="180"/>
      <c r="H199" s="197"/>
      <c r="I199" s="180"/>
      <c r="J199" s="197"/>
      <c r="K199" s="65"/>
      <c r="L199" s="107">
        <f t="shared" si="37"/>
        <v>0</v>
      </c>
      <c r="N199" s="60"/>
      <c r="R199" s="58" t="str">
        <f t="shared" si="38"/>
        <v>NOT</v>
      </c>
      <c r="S199" s="58" t="str">
        <f t="shared" si="39"/>
        <v>NOT</v>
      </c>
      <c r="T199" s="58" t="str">
        <f t="shared" si="40"/>
        <v>NOT</v>
      </c>
      <c r="V199" s="58">
        <f t="shared" si="41"/>
      </c>
    </row>
    <row r="200" spans="2:22" ht="12.75">
      <c r="B200" s="194"/>
      <c r="C200" s="65"/>
      <c r="D200" s="195"/>
      <c r="E200" s="180"/>
      <c r="F200" s="196"/>
      <c r="G200" s="180"/>
      <c r="H200" s="197"/>
      <c r="I200" s="180"/>
      <c r="J200" s="197"/>
      <c r="K200" s="65"/>
      <c r="L200" s="107">
        <f t="shared" si="37"/>
        <v>0</v>
      </c>
      <c r="N200" s="60"/>
      <c r="R200" s="58" t="str">
        <f t="shared" si="38"/>
        <v>NOT</v>
      </c>
      <c r="S200" s="58" t="str">
        <f t="shared" si="39"/>
        <v>NOT</v>
      </c>
      <c r="T200" s="58" t="str">
        <f t="shared" si="40"/>
        <v>NOT</v>
      </c>
      <c r="V200" s="58">
        <f t="shared" si="41"/>
      </c>
    </row>
    <row r="201" spans="2:22" ht="12.75">
      <c r="B201" s="194"/>
      <c r="C201" s="65"/>
      <c r="D201" s="195"/>
      <c r="E201" s="180"/>
      <c r="F201" s="196"/>
      <c r="G201" s="180"/>
      <c r="H201" s="197"/>
      <c r="I201" s="180"/>
      <c r="J201" s="197"/>
      <c r="K201" s="65"/>
      <c r="L201" s="107">
        <f t="shared" si="37"/>
        <v>0</v>
      </c>
      <c r="N201" s="60"/>
      <c r="R201" s="58" t="str">
        <f t="shared" si="38"/>
        <v>NOT</v>
      </c>
      <c r="S201" s="58" t="str">
        <f t="shared" si="39"/>
        <v>NOT</v>
      </c>
      <c r="T201" s="58" t="str">
        <f t="shared" si="40"/>
        <v>NOT</v>
      </c>
      <c r="V201" s="58">
        <f t="shared" si="41"/>
      </c>
    </row>
    <row r="202" spans="2:22" ht="12.75">
      <c r="B202" s="194"/>
      <c r="C202" s="65"/>
      <c r="D202" s="195"/>
      <c r="E202" s="180"/>
      <c r="F202" s="196"/>
      <c r="G202" s="180"/>
      <c r="H202" s="197"/>
      <c r="I202" s="180"/>
      <c r="J202" s="197"/>
      <c r="K202" s="65"/>
      <c r="L202" s="107">
        <f t="shared" si="37"/>
        <v>0</v>
      </c>
      <c r="N202" s="60"/>
      <c r="R202" s="58" t="str">
        <f t="shared" si="38"/>
        <v>NOT</v>
      </c>
      <c r="S202" s="58" t="str">
        <f t="shared" si="39"/>
        <v>NOT</v>
      </c>
      <c r="T202" s="58" t="str">
        <f t="shared" si="40"/>
        <v>NOT</v>
      </c>
      <c r="V202" s="58">
        <f t="shared" si="41"/>
      </c>
    </row>
    <row r="203" spans="2:22" ht="12.75">
      <c r="B203" s="194"/>
      <c r="C203" s="65"/>
      <c r="D203" s="195"/>
      <c r="E203" s="180"/>
      <c r="F203" s="196"/>
      <c r="G203" s="180"/>
      <c r="H203" s="197"/>
      <c r="I203" s="180"/>
      <c r="J203" s="197"/>
      <c r="K203" s="65"/>
      <c r="L203" s="107">
        <f t="shared" si="37"/>
        <v>0</v>
      </c>
      <c r="N203" s="60"/>
      <c r="R203" s="58" t="str">
        <f t="shared" si="38"/>
        <v>NOT</v>
      </c>
      <c r="S203" s="58" t="str">
        <f t="shared" si="39"/>
        <v>NOT</v>
      </c>
      <c r="T203" s="58" t="str">
        <f t="shared" si="40"/>
        <v>NOT</v>
      </c>
      <c r="V203" s="58">
        <f t="shared" si="41"/>
      </c>
    </row>
    <row r="204" spans="2:22" ht="12.75">
      <c r="B204" s="194"/>
      <c r="C204" s="65"/>
      <c r="D204" s="195"/>
      <c r="E204" s="180"/>
      <c r="F204" s="196"/>
      <c r="G204" s="180"/>
      <c r="H204" s="197"/>
      <c r="I204" s="180"/>
      <c r="J204" s="197"/>
      <c r="K204" s="65"/>
      <c r="L204" s="107">
        <f t="shared" si="37"/>
        <v>0</v>
      </c>
      <c r="N204" s="60"/>
      <c r="R204" s="58" t="str">
        <f t="shared" si="38"/>
        <v>NOT</v>
      </c>
      <c r="S204" s="58" t="str">
        <f t="shared" si="39"/>
        <v>NOT</v>
      </c>
      <c r="T204" s="58" t="str">
        <f t="shared" si="40"/>
        <v>NOT</v>
      </c>
      <c r="V204" s="58">
        <f t="shared" si="41"/>
      </c>
    </row>
    <row r="205" spans="2:22" ht="12.75">
      <c r="B205" s="194"/>
      <c r="C205" s="65"/>
      <c r="D205" s="195"/>
      <c r="E205" s="180"/>
      <c r="F205" s="196"/>
      <c r="G205" s="180"/>
      <c r="H205" s="197"/>
      <c r="I205" s="180"/>
      <c r="J205" s="197"/>
      <c r="K205" s="65"/>
      <c r="L205" s="107">
        <f t="shared" si="37"/>
        <v>0</v>
      </c>
      <c r="N205" s="60"/>
      <c r="R205" s="58" t="str">
        <f t="shared" si="38"/>
        <v>NOT</v>
      </c>
      <c r="S205" s="58" t="str">
        <f t="shared" si="39"/>
        <v>NOT</v>
      </c>
      <c r="T205" s="58" t="str">
        <f t="shared" si="40"/>
        <v>NOT</v>
      </c>
      <c r="V205" s="58">
        <f t="shared" si="41"/>
      </c>
    </row>
    <row r="206" spans="2:22" ht="12.75">
      <c r="B206" s="194"/>
      <c r="C206" s="65"/>
      <c r="D206" s="195"/>
      <c r="E206" s="180"/>
      <c r="F206" s="196"/>
      <c r="G206" s="180"/>
      <c r="H206" s="197"/>
      <c r="I206" s="180"/>
      <c r="J206" s="197"/>
      <c r="K206" s="65"/>
      <c r="L206" s="107">
        <f t="shared" si="37"/>
        <v>0</v>
      </c>
      <c r="N206" s="60"/>
      <c r="R206" s="58" t="str">
        <f t="shared" si="38"/>
        <v>NOT</v>
      </c>
      <c r="S206" s="58" t="str">
        <f t="shared" si="39"/>
        <v>NOT</v>
      </c>
      <c r="T206" s="58" t="str">
        <f t="shared" si="40"/>
        <v>NOT</v>
      </c>
      <c r="V206" s="58">
        <f t="shared" si="41"/>
      </c>
    </row>
    <row r="207" spans="2:22" ht="12.75">
      <c r="B207" s="194"/>
      <c r="C207" s="65"/>
      <c r="D207" s="195"/>
      <c r="E207" s="180"/>
      <c r="F207" s="196"/>
      <c r="G207" s="180"/>
      <c r="H207" s="197"/>
      <c r="I207" s="180"/>
      <c r="J207" s="197"/>
      <c r="K207" s="65"/>
      <c r="L207" s="107">
        <f t="shared" si="37"/>
        <v>0</v>
      </c>
      <c r="N207" s="60"/>
      <c r="R207" s="58" t="str">
        <f t="shared" si="38"/>
        <v>NOT</v>
      </c>
      <c r="S207" s="58" t="str">
        <f t="shared" si="39"/>
        <v>NOT</v>
      </c>
      <c r="T207" s="58" t="str">
        <f t="shared" si="40"/>
        <v>NOT</v>
      </c>
      <c r="V207" s="58">
        <f t="shared" si="41"/>
      </c>
    </row>
    <row r="208" spans="2:14" ht="12.75">
      <c r="B208" s="81"/>
      <c r="C208" s="65"/>
      <c r="D208" s="60"/>
      <c r="F208" s="60"/>
      <c r="H208" s="60"/>
      <c r="J208" s="60"/>
      <c r="K208" s="65"/>
      <c r="L208" s="60"/>
      <c r="N208" s="168"/>
    </row>
    <row r="209" spans="1:18" ht="13.5" customHeight="1">
      <c r="A209" s="207"/>
      <c r="B209" s="209" t="s">
        <v>137</v>
      </c>
      <c r="C209" s="208"/>
      <c r="D209" s="527" t="s">
        <v>86</v>
      </c>
      <c r="E209" s="528"/>
      <c r="F209" s="528"/>
      <c r="G209" s="528"/>
      <c r="H209" s="528"/>
      <c r="I209" s="210"/>
      <c r="J209" s="211" t="s">
        <v>11</v>
      </c>
      <c r="K209" s="65"/>
      <c r="L209" s="350">
        <f>SUM(L216:L220)</f>
        <v>0</v>
      </c>
      <c r="M209" s="183"/>
      <c r="N209" s="351">
        <f>IF(L209=0,0%,L209/L$3)</f>
        <v>0</v>
      </c>
      <c r="O209" s="338">
        <f>IF(LEN(R209)&gt;3,1,0)</f>
        <v>0</v>
      </c>
      <c r="R209" s="58" t="str">
        <f>IF(AND(R215="NOT",S215="NOT",T215="NOT"),"NOT",D209)</f>
        <v>NOT</v>
      </c>
    </row>
    <row r="210" spans="1:22" s="55" customFormat="1" ht="3" customHeight="1">
      <c r="A210" s="64"/>
      <c r="B210" s="65"/>
      <c r="C210" s="65"/>
      <c r="D210" s="51"/>
      <c r="E210" s="51"/>
      <c r="F210" s="51"/>
      <c r="G210" s="51"/>
      <c r="H210" s="51"/>
      <c r="I210" s="51"/>
      <c r="J210" s="51"/>
      <c r="K210" s="65"/>
      <c r="L210" s="51"/>
      <c r="M210" s="51"/>
      <c r="N210" s="51"/>
      <c r="O210" s="66"/>
      <c r="V210" s="58"/>
    </row>
    <row r="211" spans="2:18" ht="25.5" customHeight="1">
      <c r="B211" s="529" t="s">
        <v>462</v>
      </c>
      <c r="C211" s="530"/>
      <c r="D211" s="530"/>
      <c r="E211" s="530"/>
      <c r="F211" s="530"/>
      <c r="G211" s="530"/>
      <c r="H211" s="530"/>
      <c r="I211" s="530"/>
      <c r="J211" s="530"/>
      <c r="K211" s="530"/>
      <c r="L211" s="530"/>
      <c r="N211" s="168"/>
      <c r="R211" s="58" t="str">
        <f>IF(AND(($L209&gt;0),ISBLANK(B213)),B211,"NOT")</f>
        <v>NOT</v>
      </c>
    </row>
    <row r="212" spans="2:14" ht="3" customHeight="1">
      <c r="B212" s="81"/>
      <c r="C212" s="65"/>
      <c r="D212" s="60"/>
      <c r="F212" s="60"/>
      <c r="H212" s="60"/>
      <c r="J212" s="60"/>
      <c r="K212" s="65"/>
      <c r="L212" s="60"/>
      <c r="N212" s="168"/>
    </row>
    <row r="213" spans="2:14" ht="60.75" customHeight="1">
      <c r="B213" s="521"/>
      <c r="C213" s="522"/>
      <c r="D213" s="522"/>
      <c r="E213" s="522"/>
      <c r="F213" s="522"/>
      <c r="G213" s="522"/>
      <c r="H213" s="522"/>
      <c r="I213" s="522"/>
      <c r="J213" s="522"/>
      <c r="K213" s="522"/>
      <c r="L213" s="523"/>
      <c r="M213" s="51" t="s">
        <v>12</v>
      </c>
      <c r="N213" s="168"/>
    </row>
    <row r="214" spans="2:14" ht="3.75" customHeight="1">
      <c r="B214" s="81"/>
      <c r="C214" s="65"/>
      <c r="D214" s="60"/>
      <c r="F214" s="60"/>
      <c r="H214" s="60"/>
      <c r="J214" s="60"/>
      <c r="K214" s="65"/>
      <c r="L214" s="60"/>
      <c r="N214" s="168"/>
    </row>
    <row r="215" spans="2:20" ht="12.75" customHeight="1">
      <c r="B215" s="181" t="s">
        <v>10</v>
      </c>
      <c r="C215" s="65"/>
      <c r="D215" s="181" t="s">
        <v>409</v>
      </c>
      <c r="F215" s="181" t="s">
        <v>113</v>
      </c>
      <c r="H215" s="181" t="s">
        <v>9</v>
      </c>
      <c r="J215" s="181" t="s">
        <v>8</v>
      </c>
      <c r="K215" s="182"/>
      <c r="L215" s="80" t="s">
        <v>81</v>
      </c>
      <c r="N215" s="60"/>
      <c r="R215" s="192" t="str">
        <f>IF(AND(R216="NOT",R217="NOT",R218="NOT",R219="NOT",R220="NOT",R211="NOT"),"NOT",D209)</f>
        <v>NOT</v>
      </c>
      <c r="S215" s="192" t="str">
        <f>IF(AND(S216="NOT",S217="NOT",S218="NOT",S219="NOT",S220="NOT",R211="NOT"),"NOT",D209)</f>
        <v>NOT</v>
      </c>
      <c r="T215" s="192" t="str">
        <f>IF(AND(T216="NOT",T217="NOT",T218="NOT",T219="NOT",T220="NOT",R211="NOT"),"NOT",D209)</f>
        <v>NOT</v>
      </c>
    </row>
    <row r="216" spans="2:22" ht="12.75">
      <c r="B216" s="194"/>
      <c r="C216" s="65"/>
      <c r="D216" s="195"/>
      <c r="E216" s="180"/>
      <c r="F216" s="196"/>
      <c r="G216" s="180"/>
      <c r="H216" s="197"/>
      <c r="I216" s="180"/>
      <c r="J216" s="197"/>
      <c r="K216" s="65"/>
      <c r="L216" s="107">
        <f>TRUNC(H216*J216,2)</f>
        <v>0</v>
      </c>
      <c r="N216" s="60"/>
      <c r="R216" s="58" t="str">
        <f>IF(AND(($L216&gt;0),ISBLANK(B216)),B216,"NOT")</f>
        <v>NOT</v>
      </c>
      <c r="S216" s="58" t="str">
        <f>IF(AND(($L216&gt;0),ISBLANK(D216)),D216,"NOT")</f>
        <v>NOT</v>
      </c>
      <c r="T216" s="58" t="str">
        <f>IF(AND(($L216&gt;0),ISBLANK(F216)),F216,"NOT")</f>
        <v>NOT</v>
      </c>
      <c r="V216" s="58">
        <f>LEFT(D216,3)</f>
      </c>
    </row>
    <row r="217" spans="2:22" ht="12.75">
      <c r="B217" s="194"/>
      <c r="C217" s="65"/>
      <c r="D217" s="195"/>
      <c r="E217" s="180"/>
      <c r="F217" s="196"/>
      <c r="G217" s="180"/>
      <c r="H217" s="197"/>
      <c r="I217" s="180"/>
      <c r="J217" s="197"/>
      <c r="K217" s="65"/>
      <c r="L217" s="107">
        <f>TRUNC(H217*J217,2)</f>
        <v>0</v>
      </c>
      <c r="N217" s="60"/>
      <c r="R217" s="58" t="str">
        <f>IF(AND(($L217&gt;0),ISBLANK(B217)),B217,"NOT")</f>
        <v>NOT</v>
      </c>
      <c r="S217" s="58" t="str">
        <f>IF(AND(($L217&gt;0),ISBLANK(D217)),D217,"NOT")</f>
        <v>NOT</v>
      </c>
      <c r="T217" s="58" t="str">
        <f>IF(AND(($L217&gt;0),ISBLANK(F217)),F217,"NOT")</f>
        <v>NOT</v>
      </c>
      <c r="V217" s="58">
        <f>LEFT(D217,3)</f>
      </c>
    </row>
    <row r="218" spans="2:22" ht="12.75">
      <c r="B218" s="194"/>
      <c r="C218" s="65"/>
      <c r="D218" s="195"/>
      <c r="E218" s="180"/>
      <c r="F218" s="196"/>
      <c r="G218" s="180"/>
      <c r="H218" s="197"/>
      <c r="I218" s="180"/>
      <c r="J218" s="197"/>
      <c r="K218" s="65"/>
      <c r="L218" s="107">
        <f>TRUNC(H218*J218,2)</f>
        <v>0</v>
      </c>
      <c r="N218" s="60"/>
      <c r="R218" s="58" t="str">
        <f>IF(AND(($L218&gt;0),ISBLANK(B218)),B218,"NOT")</f>
        <v>NOT</v>
      </c>
      <c r="S218" s="58" t="str">
        <f>IF(AND(($L218&gt;0),ISBLANK(D218)),D218,"NOT")</f>
        <v>NOT</v>
      </c>
      <c r="T218" s="58" t="str">
        <f>IF(AND(($L218&gt;0),ISBLANK(F218)),F218,"NOT")</f>
        <v>NOT</v>
      </c>
      <c r="V218" s="58">
        <f>LEFT(D218,3)</f>
      </c>
    </row>
    <row r="219" spans="2:22" ht="12.75">
      <c r="B219" s="194"/>
      <c r="C219" s="65"/>
      <c r="D219" s="195"/>
      <c r="E219" s="180"/>
      <c r="F219" s="196"/>
      <c r="G219" s="180"/>
      <c r="H219" s="197"/>
      <c r="I219" s="180"/>
      <c r="J219" s="197"/>
      <c r="K219" s="65"/>
      <c r="L219" s="107">
        <f>TRUNC(H219*J219,2)</f>
        <v>0</v>
      </c>
      <c r="N219" s="60"/>
      <c r="R219" s="58" t="str">
        <f>IF(AND(($L219&gt;0),ISBLANK(B219)),B219,"NOT")</f>
        <v>NOT</v>
      </c>
      <c r="S219" s="58" t="str">
        <f>IF(AND(($L219&gt;0),ISBLANK(D219)),D219,"NOT")</f>
        <v>NOT</v>
      </c>
      <c r="T219" s="58" t="str">
        <f>IF(AND(($L219&gt;0),ISBLANK(F219)),F219,"NOT")</f>
        <v>NOT</v>
      </c>
      <c r="V219" s="58">
        <f>LEFT(D219,3)</f>
      </c>
    </row>
    <row r="220" spans="2:22" ht="12.75">
      <c r="B220" s="194"/>
      <c r="C220" s="65"/>
      <c r="D220" s="195"/>
      <c r="E220" s="180"/>
      <c r="F220" s="196"/>
      <c r="G220" s="180"/>
      <c r="H220" s="197"/>
      <c r="I220" s="180"/>
      <c r="J220" s="197"/>
      <c r="K220" s="65"/>
      <c r="L220" s="107">
        <f>TRUNC(H220*J220,2)</f>
        <v>0</v>
      </c>
      <c r="N220" s="60"/>
      <c r="R220" s="58" t="str">
        <f>IF(AND(($L220&gt;0),ISBLANK(B220)),B220,"NOT")</f>
        <v>NOT</v>
      </c>
      <c r="S220" s="58" t="str">
        <f>IF(AND(($L220&gt;0),ISBLANK(D220)),D220,"NOT")</f>
        <v>NOT</v>
      </c>
      <c r="T220" s="58" t="str">
        <f>IF(AND(($L220&gt;0),ISBLANK(F220)),F220,"NOT")</f>
        <v>NOT</v>
      </c>
      <c r="V220" s="58">
        <f>LEFT(D220,3)</f>
      </c>
    </row>
    <row r="221" spans="2:14" ht="12.75">
      <c r="B221" s="81"/>
      <c r="C221" s="65"/>
      <c r="D221" s="60"/>
      <c r="F221" s="60"/>
      <c r="H221" s="60"/>
      <c r="J221" s="60"/>
      <c r="K221" s="65"/>
      <c r="L221" s="60"/>
      <c r="N221" s="168"/>
    </row>
    <row r="222" spans="2:14" ht="12.75">
      <c r="B222" s="81"/>
      <c r="C222" s="65"/>
      <c r="D222" s="60"/>
      <c r="F222" s="60"/>
      <c r="H222" s="60"/>
      <c r="J222" s="60"/>
      <c r="K222" s="65"/>
      <c r="L222" s="60"/>
      <c r="N222" s="168"/>
    </row>
    <row r="223" spans="1:22" ht="27" customHeight="1">
      <c r="A223" s="184">
        <v>6</v>
      </c>
      <c r="B223" s="185" t="s">
        <v>138</v>
      </c>
      <c r="C223" s="186"/>
      <c r="D223" s="518" t="s">
        <v>338</v>
      </c>
      <c r="E223" s="519"/>
      <c r="F223" s="519"/>
      <c r="G223" s="519"/>
      <c r="H223" s="520"/>
      <c r="I223" s="187"/>
      <c r="J223" s="188" t="s">
        <v>11</v>
      </c>
      <c r="K223" s="186"/>
      <c r="L223" s="189">
        <f>L225+L243</f>
        <v>0</v>
      </c>
      <c r="M223" s="187"/>
      <c r="N223" s="190">
        <f>IF(L223=0,0%,L223/L$3)</f>
        <v>0</v>
      </c>
      <c r="O223" s="71"/>
      <c r="P223" s="72"/>
      <c r="Q223" s="58" t="e">
        <f>IF(AND(R244=#REF!,#REF!&gt;#REF!),D223,0)</f>
        <v>#REF!</v>
      </c>
      <c r="R223" s="58" t="e">
        <f>IF(AND(R244=#REF!,#REF!&gt;#REF!),D223,0)</f>
        <v>#REF!</v>
      </c>
      <c r="S223" s="58">
        <f>IF('9. Light Project budget summary'!L39&gt;0,('9. Light Project budget summary'!L37+'9. Light Project budget summary'!L33)/'9. Light Project budget summary'!L39,0)</f>
        <v>0</v>
      </c>
      <c r="T223" s="172" t="s">
        <v>91</v>
      </c>
      <c r="U223" s="234" t="s">
        <v>96</v>
      </c>
      <c r="V223" s="206">
        <v>0.7</v>
      </c>
    </row>
    <row r="224" spans="1:22" s="55" customFormat="1" ht="7.5" customHeight="1">
      <c r="A224" s="64"/>
      <c r="B224" s="65"/>
      <c r="C224" s="65"/>
      <c r="D224" s="51"/>
      <c r="E224" s="51"/>
      <c r="F224" s="51"/>
      <c r="G224" s="51"/>
      <c r="H224" s="51"/>
      <c r="I224" s="51"/>
      <c r="J224" s="51"/>
      <c r="K224" s="65"/>
      <c r="L224" s="51"/>
      <c r="M224" s="51"/>
      <c r="N224" s="51"/>
      <c r="O224" s="66"/>
      <c r="V224" s="58"/>
    </row>
    <row r="225" spans="1:18" ht="13.5" customHeight="1">
      <c r="A225" s="207"/>
      <c r="B225" s="209" t="s">
        <v>140</v>
      </c>
      <c r="C225" s="208"/>
      <c r="D225" s="527" t="s">
        <v>86</v>
      </c>
      <c r="E225" s="528"/>
      <c r="F225" s="528"/>
      <c r="G225" s="528"/>
      <c r="H225" s="528"/>
      <c r="I225" s="210"/>
      <c r="J225" s="211" t="s">
        <v>11</v>
      </c>
      <c r="K225" s="65"/>
      <c r="L225" s="350">
        <f>SUM(L232:L241)</f>
        <v>0</v>
      </c>
      <c r="M225" s="183"/>
      <c r="N225" s="351">
        <f>IF(L225=0,0%,L225/L$3)</f>
        <v>0</v>
      </c>
      <c r="O225" s="338">
        <f>IF(LEN(R225)&gt;3,1,0)</f>
        <v>0</v>
      </c>
      <c r="R225" s="58" t="str">
        <f>IF(AND(R231="NOT",S231="NOT",T231="NOT"),"NOT",D225)</f>
        <v>NOT</v>
      </c>
    </row>
    <row r="226" spans="1:22" s="55" customFormat="1" ht="3" customHeight="1">
      <c r="A226" s="64"/>
      <c r="B226" s="65"/>
      <c r="C226" s="65"/>
      <c r="D226" s="51"/>
      <c r="E226" s="51"/>
      <c r="F226" s="51"/>
      <c r="G226" s="51"/>
      <c r="H226" s="51"/>
      <c r="I226" s="51"/>
      <c r="J226" s="51"/>
      <c r="K226" s="65"/>
      <c r="L226" s="51"/>
      <c r="M226" s="51"/>
      <c r="N226" s="51"/>
      <c r="O226" s="66"/>
      <c r="V226" s="58"/>
    </row>
    <row r="227" spans="2:18" ht="24.75" customHeight="1">
      <c r="B227" s="529" t="s">
        <v>410</v>
      </c>
      <c r="C227" s="529"/>
      <c r="D227" s="529"/>
      <c r="E227" s="529"/>
      <c r="F227" s="529"/>
      <c r="G227" s="529"/>
      <c r="H227" s="529"/>
      <c r="I227" s="529"/>
      <c r="J227" s="529"/>
      <c r="K227" s="529"/>
      <c r="L227" s="529"/>
      <c r="N227" s="168"/>
      <c r="R227" s="58" t="str">
        <f>IF(AND(($L225&gt;0),ISBLANK(B229)),B227,"NOT")</f>
        <v>NOT</v>
      </c>
    </row>
    <row r="228" spans="2:14" ht="3" customHeight="1">
      <c r="B228" s="81"/>
      <c r="C228" s="65"/>
      <c r="D228" s="60"/>
      <c r="F228" s="60"/>
      <c r="H228" s="60"/>
      <c r="J228" s="60"/>
      <c r="K228" s="65"/>
      <c r="L228" s="60"/>
      <c r="N228" s="168"/>
    </row>
    <row r="229" spans="2:14" ht="90" customHeight="1">
      <c r="B229" s="521"/>
      <c r="C229" s="522"/>
      <c r="D229" s="522"/>
      <c r="E229" s="522"/>
      <c r="F229" s="522"/>
      <c r="G229" s="522"/>
      <c r="H229" s="522"/>
      <c r="I229" s="522"/>
      <c r="J229" s="522"/>
      <c r="K229" s="522"/>
      <c r="L229" s="523"/>
      <c r="M229" s="51" t="s">
        <v>12</v>
      </c>
      <c r="N229" s="168"/>
    </row>
    <row r="230" spans="2:14" ht="3.75" customHeight="1">
      <c r="B230" s="81"/>
      <c r="C230" s="65"/>
      <c r="D230" s="60"/>
      <c r="F230" s="60"/>
      <c r="H230" s="60"/>
      <c r="J230" s="60"/>
      <c r="K230" s="65"/>
      <c r="L230" s="60"/>
      <c r="N230" s="168"/>
    </row>
    <row r="231" spans="2:20" ht="38.25">
      <c r="B231" s="181" t="s">
        <v>112</v>
      </c>
      <c r="C231" s="65"/>
      <c r="D231" s="181" t="s">
        <v>409</v>
      </c>
      <c r="F231" s="181" t="s">
        <v>113</v>
      </c>
      <c r="H231" s="181" t="s">
        <v>9</v>
      </c>
      <c r="J231" s="181" t="s">
        <v>8</v>
      </c>
      <c r="K231" s="182"/>
      <c r="L231" s="80" t="s">
        <v>81</v>
      </c>
      <c r="N231" s="60"/>
      <c r="R231" s="192" t="str">
        <f>IF(AND(R232="NOT",R233="NOT",R234="NOT",R235="NOT",R236="NOT",R237="NOT",R238="NOT",R239="NOT",R240="NOT",R241="NOT",R227="NOT"),"NOT",D225)</f>
        <v>NOT</v>
      </c>
      <c r="S231" s="192" t="str">
        <f>IF(AND(S232="NOT",S233="NOT",S234="NOT",S235="NOT",S236="NOT",S237="NOT",S238="NOT",S239="NOT",S240="NOT",S241="NOT",R227="NOT"),"NOT",D225)</f>
        <v>NOT</v>
      </c>
      <c r="T231" s="192" t="str">
        <f>IF(AND(T232="NOT",T233="NOT",T234="NOT",T235="NOT",T236="NOT",T237="NOT",T238="NOT",T239="NOT",T240="NOT",T241="NOT",R227="NOT"),"NOT",D225)</f>
        <v>NOT</v>
      </c>
    </row>
    <row r="232" spans="2:22" ht="12.75">
      <c r="B232" s="194"/>
      <c r="C232" s="65"/>
      <c r="D232" s="195"/>
      <c r="E232" s="180"/>
      <c r="F232" s="196"/>
      <c r="G232" s="180"/>
      <c r="H232" s="197"/>
      <c r="I232" s="180"/>
      <c r="J232" s="197"/>
      <c r="K232" s="65"/>
      <c r="L232" s="107">
        <f aca="true" t="shared" si="42" ref="L232:L241">TRUNC(H232*J232,2)</f>
        <v>0</v>
      </c>
      <c r="N232" s="60"/>
      <c r="R232" s="58" t="str">
        <f aca="true" t="shared" si="43" ref="R232:R241">IF(AND(($L232&gt;0),ISBLANK(B232)),B232,"NOT")</f>
        <v>NOT</v>
      </c>
      <c r="S232" s="58" t="str">
        <f aca="true" t="shared" si="44" ref="S232:S241">IF(AND(($L232&gt;0),ISBLANK(D232)),D232,"NOT")</f>
        <v>NOT</v>
      </c>
      <c r="T232" s="58" t="str">
        <f aca="true" t="shared" si="45" ref="T232:T241">IF(AND(($L232&gt;0),ISBLANK(F232)),F232,"NOT")</f>
        <v>NOT</v>
      </c>
      <c r="V232" s="58">
        <f aca="true" t="shared" si="46" ref="V232:V241">LEFT(D232,3)</f>
      </c>
    </row>
    <row r="233" spans="2:22" ht="12.75">
      <c r="B233" s="194"/>
      <c r="C233" s="65"/>
      <c r="D233" s="195"/>
      <c r="E233" s="180"/>
      <c r="F233" s="196"/>
      <c r="G233" s="180"/>
      <c r="H233" s="197"/>
      <c r="I233" s="180"/>
      <c r="J233" s="197"/>
      <c r="K233" s="65"/>
      <c r="L233" s="107">
        <f t="shared" si="42"/>
        <v>0</v>
      </c>
      <c r="N233" s="60"/>
      <c r="R233" s="58" t="str">
        <f t="shared" si="43"/>
        <v>NOT</v>
      </c>
      <c r="S233" s="58" t="str">
        <f t="shared" si="44"/>
        <v>NOT</v>
      </c>
      <c r="T233" s="58" t="str">
        <f t="shared" si="45"/>
        <v>NOT</v>
      </c>
      <c r="V233" s="58">
        <f t="shared" si="46"/>
      </c>
    </row>
    <row r="234" spans="2:22" ht="12.75">
      <c r="B234" s="194"/>
      <c r="C234" s="65"/>
      <c r="D234" s="195"/>
      <c r="E234" s="180"/>
      <c r="F234" s="196"/>
      <c r="G234" s="180"/>
      <c r="H234" s="197"/>
      <c r="I234" s="180"/>
      <c r="J234" s="197"/>
      <c r="K234" s="65"/>
      <c r="L234" s="107">
        <f t="shared" si="42"/>
        <v>0</v>
      </c>
      <c r="N234" s="60"/>
      <c r="R234" s="58" t="str">
        <f t="shared" si="43"/>
        <v>NOT</v>
      </c>
      <c r="S234" s="58" t="str">
        <f t="shared" si="44"/>
        <v>NOT</v>
      </c>
      <c r="T234" s="58" t="str">
        <f t="shared" si="45"/>
        <v>NOT</v>
      </c>
      <c r="V234" s="58">
        <f t="shared" si="46"/>
      </c>
    </row>
    <row r="235" spans="2:22" ht="12.75">
      <c r="B235" s="194"/>
      <c r="C235" s="65"/>
      <c r="D235" s="195"/>
      <c r="E235" s="180"/>
      <c r="F235" s="196"/>
      <c r="G235" s="180"/>
      <c r="H235" s="197"/>
      <c r="I235" s="180"/>
      <c r="J235" s="197"/>
      <c r="K235" s="65"/>
      <c r="L235" s="107">
        <f t="shared" si="42"/>
        <v>0</v>
      </c>
      <c r="N235" s="60"/>
      <c r="R235" s="58" t="str">
        <f t="shared" si="43"/>
        <v>NOT</v>
      </c>
      <c r="S235" s="58" t="str">
        <f t="shared" si="44"/>
        <v>NOT</v>
      </c>
      <c r="T235" s="58" t="str">
        <f t="shared" si="45"/>
        <v>NOT</v>
      </c>
      <c r="V235" s="58">
        <f t="shared" si="46"/>
      </c>
    </row>
    <row r="236" spans="2:22" ht="12.75">
      <c r="B236" s="194"/>
      <c r="C236" s="65"/>
      <c r="D236" s="195"/>
      <c r="E236" s="180"/>
      <c r="F236" s="196"/>
      <c r="G236" s="180"/>
      <c r="H236" s="197"/>
      <c r="I236" s="180"/>
      <c r="J236" s="197"/>
      <c r="K236" s="65"/>
      <c r="L236" s="107">
        <f t="shared" si="42"/>
        <v>0</v>
      </c>
      <c r="N236" s="60"/>
      <c r="R236" s="58" t="str">
        <f t="shared" si="43"/>
        <v>NOT</v>
      </c>
      <c r="S236" s="58" t="str">
        <f t="shared" si="44"/>
        <v>NOT</v>
      </c>
      <c r="T236" s="58" t="str">
        <f t="shared" si="45"/>
        <v>NOT</v>
      </c>
      <c r="V236" s="58">
        <f t="shared" si="46"/>
      </c>
    </row>
    <row r="237" spans="2:22" ht="12.75">
      <c r="B237" s="194"/>
      <c r="C237" s="65"/>
      <c r="D237" s="195"/>
      <c r="E237" s="180"/>
      <c r="F237" s="196"/>
      <c r="G237" s="180"/>
      <c r="H237" s="197"/>
      <c r="I237" s="180"/>
      <c r="J237" s="197"/>
      <c r="K237" s="65"/>
      <c r="L237" s="107">
        <f t="shared" si="42"/>
        <v>0</v>
      </c>
      <c r="N237" s="60"/>
      <c r="R237" s="58" t="str">
        <f t="shared" si="43"/>
        <v>NOT</v>
      </c>
      <c r="S237" s="58" t="str">
        <f t="shared" si="44"/>
        <v>NOT</v>
      </c>
      <c r="T237" s="58" t="str">
        <f t="shared" si="45"/>
        <v>NOT</v>
      </c>
      <c r="V237" s="58">
        <f t="shared" si="46"/>
      </c>
    </row>
    <row r="238" spans="2:22" ht="12.75">
      <c r="B238" s="194"/>
      <c r="C238" s="65"/>
      <c r="D238" s="195"/>
      <c r="E238" s="180"/>
      <c r="F238" s="196"/>
      <c r="G238" s="180"/>
      <c r="H238" s="197"/>
      <c r="I238" s="180"/>
      <c r="J238" s="197"/>
      <c r="K238" s="65"/>
      <c r="L238" s="107">
        <f t="shared" si="42"/>
        <v>0</v>
      </c>
      <c r="N238" s="60"/>
      <c r="R238" s="58" t="str">
        <f t="shared" si="43"/>
        <v>NOT</v>
      </c>
      <c r="S238" s="58" t="str">
        <f t="shared" si="44"/>
        <v>NOT</v>
      </c>
      <c r="T238" s="58" t="str">
        <f t="shared" si="45"/>
        <v>NOT</v>
      </c>
      <c r="V238" s="58">
        <f t="shared" si="46"/>
      </c>
    </row>
    <row r="239" spans="2:22" ht="12.75">
      <c r="B239" s="194"/>
      <c r="C239" s="65"/>
      <c r="D239" s="195"/>
      <c r="E239" s="180"/>
      <c r="F239" s="196"/>
      <c r="G239" s="180"/>
      <c r="H239" s="197"/>
      <c r="I239" s="180"/>
      <c r="J239" s="197"/>
      <c r="K239" s="65"/>
      <c r="L239" s="107">
        <f t="shared" si="42"/>
        <v>0</v>
      </c>
      <c r="N239" s="60"/>
      <c r="R239" s="58" t="str">
        <f t="shared" si="43"/>
        <v>NOT</v>
      </c>
      <c r="S239" s="58" t="str">
        <f t="shared" si="44"/>
        <v>NOT</v>
      </c>
      <c r="T239" s="58" t="str">
        <f t="shared" si="45"/>
        <v>NOT</v>
      </c>
      <c r="V239" s="58">
        <f t="shared" si="46"/>
      </c>
    </row>
    <row r="240" spans="2:22" ht="12.75">
      <c r="B240" s="194"/>
      <c r="C240" s="65"/>
      <c r="D240" s="195"/>
      <c r="E240" s="180"/>
      <c r="F240" s="196"/>
      <c r="G240" s="180"/>
      <c r="H240" s="197"/>
      <c r="I240" s="180"/>
      <c r="J240" s="197"/>
      <c r="K240" s="65"/>
      <c r="L240" s="107">
        <f t="shared" si="42"/>
        <v>0</v>
      </c>
      <c r="N240" s="60"/>
      <c r="R240" s="58" t="str">
        <f t="shared" si="43"/>
        <v>NOT</v>
      </c>
      <c r="S240" s="58" t="str">
        <f t="shared" si="44"/>
        <v>NOT</v>
      </c>
      <c r="T240" s="58" t="str">
        <f t="shared" si="45"/>
        <v>NOT</v>
      </c>
      <c r="V240" s="58">
        <f t="shared" si="46"/>
      </c>
    </row>
    <row r="241" spans="2:22" ht="12.75">
      <c r="B241" s="194"/>
      <c r="C241" s="65"/>
      <c r="D241" s="195"/>
      <c r="E241" s="180"/>
      <c r="F241" s="196"/>
      <c r="G241" s="180"/>
      <c r="H241" s="197"/>
      <c r="I241" s="180"/>
      <c r="J241" s="197"/>
      <c r="K241" s="65"/>
      <c r="L241" s="107">
        <f t="shared" si="42"/>
        <v>0</v>
      </c>
      <c r="N241" s="60"/>
      <c r="R241" s="58" t="str">
        <f t="shared" si="43"/>
        <v>NOT</v>
      </c>
      <c r="S241" s="58" t="str">
        <f t="shared" si="44"/>
        <v>NOT</v>
      </c>
      <c r="T241" s="58" t="str">
        <f t="shared" si="45"/>
        <v>NOT</v>
      </c>
      <c r="V241" s="58">
        <f t="shared" si="46"/>
      </c>
    </row>
    <row r="242" spans="2:14" ht="12.75">
      <c r="B242" s="81"/>
      <c r="C242" s="65"/>
      <c r="D242" s="60"/>
      <c r="F242" s="60"/>
      <c r="H242" s="60"/>
      <c r="J242" s="60"/>
      <c r="K242" s="65"/>
      <c r="L242" s="60"/>
      <c r="N242" s="168"/>
    </row>
    <row r="243" spans="1:18" ht="13.5" customHeight="1">
      <c r="A243" s="207"/>
      <c r="B243" s="209" t="s">
        <v>141</v>
      </c>
      <c r="C243" s="186"/>
      <c r="D243" s="524" t="s">
        <v>339</v>
      </c>
      <c r="E243" s="525"/>
      <c r="F243" s="525"/>
      <c r="G243" s="525"/>
      <c r="H243" s="526"/>
      <c r="I243" s="187"/>
      <c r="J243" s="211" t="s">
        <v>11</v>
      </c>
      <c r="K243" s="65"/>
      <c r="L243" s="350">
        <f>IF(LEN(D1)&gt;18,1000,0)</f>
        <v>0</v>
      </c>
      <c r="M243" s="183"/>
      <c r="N243" s="351">
        <f>IF(L243=0,0%,L243/L$3)</f>
        <v>0</v>
      </c>
      <c r="R243" s="58" t="e">
        <f>IF(AND(#REF!="NOT",#REF!="NOT",#REF!="NOT"),"NOT",D243)</f>
        <v>#REF!</v>
      </c>
    </row>
    <row r="244" spans="2:22" ht="12.75">
      <c r="B244" s="81"/>
      <c r="C244" s="65"/>
      <c r="D244" s="60"/>
      <c r="F244" s="60"/>
      <c r="H244" s="60"/>
      <c r="J244" s="60"/>
      <c r="K244" s="65"/>
      <c r="L244" s="60"/>
      <c r="N244" s="168"/>
      <c r="R244" s="235" t="str">
        <f>LEFT('1. General Data'!E25,5)</f>
        <v>Error</v>
      </c>
      <c r="S244" s="172">
        <f>IF('9. Light Project budget summary'!L39&gt;0,'9. Light Project budget summary'!L37/'9. Light Project budget summary'!L39,0)</f>
        <v>0</v>
      </c>
      <c r="T244" s="172" t="s">
        <v>89</v>
      </c>
      <c r="U244" s="234" t="s">
        <v>17</v>
      </c>
      <c r="V244" s="206">
        <v>0.5</v>
      </c>
    </row>
    <row r="245" spans="1:22" ht="40.5" customHeight="1">
      <c r="A245" s="184">
        <v>7</v>
      </c>
      <c r="B245" s="185" t="s">
        <v>139</v>
      </c>
      <c r="C245" s="186"/>
      <c r="D245" s="518" t="s">
        <v>340</v>
      </c>
      <c r="E245" s="519"/>
      <c r="F245" s="519"/>
      <c r="G245" s="519"/>
      <c r="H245" s="520"/>
      <c r="I245" s="187"/>
      <c r="J245" s="188" t="s">
        <v>11</v>
      </c>
      <c r="K245" s="186"/>
      <c r="L245" s="189">
        <f>SUM(L253:L262)</f>
        <v>0</v>
      </c>
      <c r="M245" s="187"/>
      <c r="N245" s="190">
        <f>IF(L245=0,0%,L245/L$3)</f>
        <v>0</v>
      </c>
      <c r="O245" s="71"/>
      <c r="P245" s="72"/>
      <c r="Q245" s="235" t="e">
        <f>IF(R244=#REF!,IF(#REF!&gt;#REF!,D245,0),IF(AND(OR(R244=U245,R244=#REF!,R244=U246),N245&gt;V245),D245,0))</f>
        <v>#REF!</v>
      </c>
      <c r="R245" s="235">
        <f>IF(AND(R244=U244,S244&lt;V244),F245,0)</f>
        <v>0</v>
      </c>
      <c r="S245" s="172">
        <f>IF('9. Light Project budget summary'!L39&gt;0,'9. Light Project budget summary'!L37/'9. Light Project budget summary'!L39,0)</f>
        <v>0</v>
      </c>
      <c r="T245" s="172" t="s">
        <v>90</v>
      </c>
      <c r="U245" s="234" t="s">
        <v>19</v>
      </c>
      <c r="V245" s="206">
        <v>0.7</v>
      </c>
    </row>
    <row r="246" spans="1:22" s="55" customFormat="1" ht="7.5" customHeight="1">
      <c r="A246" s="64"/>
      <c r="B246" s="65"/>
      <c r="C246" s="65"/>
      <c r="D246" s="51"/>
      <c r="E246" s="51"/>
      <c r="F246" s="51"/>
      <c r="G246" s="51"/>
      <c r="H246" s="51"/>
      <c r="I246" s="51"/>
      <c r="J246" s="51"/>
      <c r="K246" s="65"/>
      <c r="L246" s="51"/>
      <c r="M246" s="51"/>
      <c r="N246" s="51"/>
      <c r="O246" s="66"/>
      <c r="S246" s="172">
        <f>IF('9. Light Project budget summary'!L39&gt;0,'9. Light Project budget summary'!L37/'9. Light Project budget summary'!L39,0)</f>
        <v>0</v>
      </c>
      <c r="T246" s="172" t="s">
        <v>90</v>
      </c>
      <c r="U246" s="234" t="s">
        <v>15</v>
      </c>
      <c r="V246" s="206">
        <v>0.7</v>
      </c>
    </row>
    <row r="247" spans="1:22" s="55" customFormat="1" ht="3" customHeight="1">
      <c r="A247" s="64"/>
      <c r="B247" s="65"/>
      <c r="C247" s="65"/>
      <c r="D247" s="51"/>
      <c r="E247" s="51"/>
      <c r="F247" s="51"/>
      <c r="G247" s="51"/>
      <c r="H247" s="51"/>
      <c r="I247" s="51"/>
      <c r="J247" s="51"/>
      <c r="K247" s="65"/>
      <c r="L247" s="51"/>
      <c r="M247" s="51"/>
      <c r="N247" s="51"/>
      <c r="O247" s="66"/>
      <c r="V247" s="58"/>
    </row>
    <row r="248" spans="2:18" ht="29.25" customHeight="1">
      <c r="B248" s="529" t="s">
        <v>410</v>
      </c>
      <c r="C248" s="529"/>
      <c r="D248" s="529"/>
      <c r="E248" s="529"/>
      <c r="F248" s="529"/>
      <c r="G248" s="529"/>
      <c r="H248" s="529"/>
      <c r="I248" s="529"/>
      <c r="J248" s="529"/>
      <c r="K248" s="529"/>
      <c r="L248" s="529"/>
      <c r="N248" s="168"/>
      <c r="R248" s="58" t="e">
        <f>IF(AND((#REF!&gt;0),ISBLANK(B250)),B248,"NOT")</f>
        <v>#REF!</v>
      </c>
    </row>
    <row r="249" spans="2:14" ht="3" customHeight="1">
      <c r="B249" s="81"/>
      <c r="C249" s="65"/>
      <c r="D249" s="60"/>
      <c r="F249" s="60"/>
      <c r="H249" s="60"/>
      <c r="J249" s="60"/>
      <c r="K249" s="65"/>
      <c r="L249" s="60"/>
      <c r="N249" s="168"/>
    </row>
    <row r="250" spans="2:14" ht="90" customHeight="1">
      <c r="B250" s="521"/>
      <c r="C250" s="522"/>
      <c r="D250" s="522"/>
      <c r="E250" s="522"/>
      <c r="F250" s="522"/>
      <c r="G250" s="522"/>
      <c r="H250" s="522"/>
      <c r="I250" s="522"/>
      <c r="J250" s="522"/>
      <c r="K250" s="522"/>
      <c r="L250" s="523"/>
      <c r="M250" s="51" t="s">
        <v>12</v>
      </c>
      <c r="N250" s="168"/>
    </row>
    <row r="251" spans="2:14" ht="3.75" customHeight="1">
      <c r="B251" s="81"/>
      <c r="C251" s="65"/>
      <c r="D251" s="60"/>
      <c r="F251" s="60"/>
      <c r="H251" s="60"/>
      <c r="J251" s="60"/>
      <c r="K251" s="65"/>
      <c r="L251" s="60"/>
      <c r="N251" s="168"/>
    </row>
    <row r="252" spans="2:20" ht="12.75" customHeight="1">
      <c r="B252" s="181" t="s">
        <v>10</v>
      </c>
      <c r="C252" s="65"/>
      <c r="D252" s="181" t="s">
        <v>409</v>
      </c>
      <c r="F252" s="181" t="s">
        <v>113</v>
      </c>
      <c r="H252" s="181" t="s">
        <v>9</v>
      </c>
      <c r="J252" s="181" t="s">
        <v>8</v>
      </c>
      <c r="K252" s="182"/>
      <c r="L252" s="80" t="s">
        <v>81</v>
      </c>
      <c r="N252" s="60"/>
      <c r="R252" s="192" t="e">
        <f>IF(AND(R253="NOT",R254="NOT",R255="NOT",R256="NOT",R257="NOT",R258="NOT",R259="NOT",R260="NOT",R261="NOT",R262="NOT",R248="NOT"),"NOT",#REF!)</f>
        <v>#REF!</v>
      </c>
      <c r="S252" s="192" t="e">
        <f>IF(AND(S253="NOT",S254="NOT",S255="NOT",S256="NOT",S257="NOT",S258="NOT",S259="NOT",S260="NOT",S261="NOT",S262="NOT",R248="NOT"),"NOT",#REF!)</f>
        <v>#REF!</v>
      </c>
      <c r="T252" s="192" t="e">
        <f>IF(AND(T253="NOT",T254="NOT",T255="NOT",T256="NOT",T257="NOT",T258="NOT",T259="NOT",T260="NOT",T261="NOT",T262="NOT",R248="NOT"),"NOT",#REF!)</f>
        <v>#REF!</v>
      </c>
    </row>
    <row r="253" spans="2:22" ht="12.75">
      <c r="B253" s="194"/>
      <c r="C253" s="65"/>
      <c r="D253" s="195"/>
      <c r="E253" s="180"/>
      <c r="F253" s="196"/>
      <c r="G253" s="180"/>
      <c r="H253" s="197"/>
      <c r="I253" s="180"/>
      <c r="J253" s="197"/>
      <c r="K253" s="65"/>
      <c r="L253" s="107">
        <f>TRUNC(H253*J253,2)</f>
        <v>0</v>
      </c>
      <c r="N253" s="60"/>
      <c r="R253" s="58" t="str">
        <f aca="true" t="shared" si="47" ref="R253:R262">IF(AND(($L253&gt;0),ISBLANK(B253)),B253,"NOT")</f>
        <v>NOT</v>
      </c>
      <c r="S253" s="58" t="str">
        <f aca="true" t="shared" si="48" ref="S253:S262">IF(AND(($L253&gt;0),ISBLANK(D253)),D253,"NOT")</f>
        <v>NOT</v>
      </c>
      <c r="T253" s="58" t="str">
        <f aca="true" t="shared" si="49" ref="T253:T262">IF(AND(($L253&gt;0),ISBLANK(F253)),F253,"NOT")</f>
        <v>NOT</v>
      </c>
      <c r="V253" s="58">
        <f aca="true" t="shared" si="50" ref="V253:V262">LEFT(D253,3)</f>
      </c>
    </row>
    <row r="254" spans="2:22" ht="12.75">
      <c r="B254" s="194"/>
      <c r="C254" s="65"/>
      <c r="D254" s="195"/>
      <c r="E254" s="180"/>
      <c r="F254" s="196"/>
      <c r="G254" s="180"/>
      <c r="H254" s="197"/>
      <c r="I254" s="180"/>
      <c r="J254" s="197"/>
      <c r="K254" s="65"/>
      <c r="L254" s="107">
        <f aca="true" t="shared" si="51" ref="L254:L262">TRUNC(H254*J254,2)</f>
        <v>0</v>
      </c>
      <c r="N254" s="60"/>
      <c r="R254" s="58" t="str">
        <f t="shared" si="47"/>
        <v>NOT</v>
      </c>
      <c r="S254" s="58" t="str">
        <f t="shared" si="48"/>
        <v>NOT</v>
      </c>
      <c r="T254" s="58" t="str">
        <f t="shared" si="49"/>
        <v>NOT</v>
      </c>
      <c r="V254" s="58">
        <f t="shared" si="50"/>
      </c>
    </row>
    <row r="255" spans="2:22" ht="12.75">
      <c r="B255" s="194"/>
      <c r="C255" s="65"/>
      <c r="D255" s="195"/>
      <c r="E255" s="180"/>
      <c r="F255" s="196"/>
      <c r="G255" s="180"/>
      <c r="H255" s="197"/>
      <c r="I255" s="180"/>
      <c r="J255" s="197"/>
      <c r="K255" s="65"/>
      <c r="L255" s="107">
        <f t="shared" si="51"/>
        <v>0</v>
      </c>
      <c r="N255" s="60"/>
      <c r="R255" s="58" t="str">
        <f t="shared" si="47"/>
        <v>NOT</v>
      </c>
      <c r="S255" s="58" t="str">
        <f t="shared" si="48"/>
        <v>NOT</v>
      </c>
      <c r="T255" s="58" t="str">
        <f t="shared" si="49"/>
        <v>NOT</v>
      </c>
      <c r="V255" s="58">
        <f t="shared" si="50"/>
      </c>
    </row>
    <row r="256" spans="2:22" ht="12.75">
      <c r="B256" s="194"/>
      <c r="C256" s="65"/>
      <c r="D256" s="195"/>
      <c r="E256" s="180"/>
      <c r="F256" s="196"/>
      <c r="G256" s="180"/>
      <c r="H256" s="197"/>
      <c r="I256" s="180"/>
      <c r="J256" s="197"/>
      <c r="K256" s="65"/>
      <c r="L256" s="107">
        <f t="shared" si="51"/>
        <v>0</v>
      </c>
      <c r="N256" s="60"/>
      <c r="R256" s="58" t="str">
        <f t="shared" si="47"/>
        <v>NOT</v>
      </c>
      <c r="S256" s="58" t="str">
        <f t="shared" si="48"/>
        <v>NOT</v>
      </c>
      <c r="T256" s="58" t="str">
        <f t="shared" si="49"/>
        <v>NOT</v>
      </c>
      <c r="V256" s="58">
        <f t="shared" si="50"/>
      </c>
    </row>
    <row r="257" spans="2:22" ht="12.75">
      <c r="B257" s="194"/>
      <c r="C257" s="65"/>
      <c r="D257" s="195"/>
      <c r="E257" s="180"/>
      <c r="F257" s="196"/>
      <c r="G257" s="180"/>
      <c r="H257" s="197"/>
      <c r="I257" s="180"/>
      <c r="J257" s="197"/>
      <c r="K257" s="65"/>
      <c r="L257" s="107">
        <f t="shared" si="51"/>
        <v>0</v>
      </c>
      <c r="N257" s="60"/>
      <c r="R257" s="58" t="str">
        <f t="shared" si="47"/>
        <v>NOT</v>
      </c>
      <c r="S257" s="58" t="str">
        <f t="shared" si="48"/>
        <v>NOT</v>
      </c>
      <c r="T257" s="58" t="str">
        <f t="shared" si="49"/>
        <v>NOT</v>
      </c>
      <c r="V257" s="58">
        <f t="shared" si="50"/>
      </c>
    </row>
    <row r="258" spans="2:22" ht="12.75">
      <c r="B258" s="194"/>
      <c r="C258" s="65"/>
      <c r="D258" s="195"/>
      <c r="E258" s="180"/>
      <c r="F258" s="196"/>
      <c r="G258" s="180"/>
      <c r="H258" s="197"/>
      <c r="I258" s="180"/>
      <c r="J258" s="197"/>
      <c r="K258" s="65"/>
      <c r="L258" s="107">
        <f t="shared" si="51"/>
        <v>0</v>
      </c>
      <c r="N258" s="60"/>
      <c r="R258" s="58" t="str">
        <f t="shared" si="47"/>
        <v>NOT</v>
      </c>
      <c r="S258" s="58" t="str">
        <f t="shared" si="48"/>
        <v>NOT</v>
      </c>
      <c r="T258" s="58" t="str">
        <f t="shared" si="49"/>
        <v>NOT</v>
      </c>
      <c r="V258" s="58">
        <f t="shared" si="50"/>
      </c>
    </row>
    <row r="259" spans="2:22" ht="12.75">
      <c r="B259" s="194"/>
      <c r="C259" s="65"/>
      <c r="D259" s="195"/>
      <c r="E259" s="180"/>
      <c r="F259" s="196"/>
      <c r="G259" s="180"/>
      <c r="H259" s="197"/>
      <c r="I259" s="180"/>
      <c r="J259" s="197"/>
      <c r="K259" s="65"/>
      <c r="L259" s="107">
        <f t="shared" si="51"/>
        <v>0</v>
      </c>
      <c r="N259" s="60"/>
      <c r="R259" s="58" t="str">
        <f t="shared" si="47"/>
        <v>NOT</v>
      </c>
      <c r="S259" s="58" t="str">
        <f t="shared" si="48"/>
        <v>NOT</v>
      </c>
      <c r="T259" s="58" t="str">
        <f t="shared" si="49"/>
        <v>NOT</v>
      </c>
      <c r="V259" s="58">
        <f t="shared" si="50"/>
      </c>
    </row>
    <row r="260" spans="2:22" ht="12.75">
      <c r="B260" s="194"/>
      <c r="C260" s="65"/>
      <c r="D260" s="195"/>
      <c r="E260" s="180"/>
      <c r="F260" s="196"/>
      <c r="G260" s="180"/>
      <c r="H260" s="197"/>
      <c r="I260" s="180"/>
      <c r="J260" s="197"/>
      <c r="K260" s="65"/>
      <c r="L260" s="107">
        <f t="shared" si="51"/>
        <v>0</v>
      </c>
      <c r="N260" s="60"/>
      <c r="R260" s="58" t="str">
        <f t="shared" si="47"/>
        <v>NOT</v>
      </c>
      <c r="S260" s="58" t="str">
        <f t="shared" si="48"/>
        <v>NOT</v>
      </c>
      <c r="T260" s="58" t="str">
        <f t="shared" si="49"/>
        <v>NOT</v>
      </c>
      <c r="V260" s="58">
        <f t="shared" si="50"/>
      </c>
    </row>
    <row r="261" spans="2:22" ht="12.75">
      <c r="B261" s="194"/>
      <c r="C261" s="65"/>
      <c r="D261" s="195"/>
      <c r="E261" s="180"/>
      <c r="F261" s="196"/>
      <c r="G261" s="180"/>
      <c r="H261" s="197"/>
      <c r="I261" s="180"/>
      <c r="J261" s="197"/>
      <c r="K261" s="65"/>
      <c r="L261" s="107">
        <f t="shared" si="51"/>
        <v>0</v>
      </c>
      <c r="N261" s="60"/>
      <c r="R261" s="58" t="str">
        <f t="shared" si="47"/>
        <v>NOT</v>
      </c>
      <c r="S261" s="58" t="str">
        <f t="shared" si="48"/>
        <v>NOT</v>
      </c>
      <c r="T261" s="58" t="str">
        <f t="shared" si="49"/>
        <v>NOT</v>
      </c>
      <c r="V261" s="58">
        <f t="shared" si="50"/>
      </c>
    </row>
    <row r="262" spans="2:22" ht="12.75">
      <c r="B262" s="194"/>
      <c r="C262" s="65"/>
      <c r="D262" s="195"/>
      <c r="E262" s="180"/>
      <c r="F262" s="196"/>
      <c r="G262" s="180"/>
      <c r="H262" s="197"/>
      <c r="I262" s="180"/>
      <c r="J262" s="197"/>
      <c r="K262" s="65"/>
      <c r="L262" s="107">
        <f t="shared" si="51"/>
        <v>0</v>
      </c>
      <c r="N262" s="60"/>
      <c r="R262" s="58" t="str">
        <f t="shared" si="47"/>
        <v>NOT</v>
      </c>
      <c r="S262" s="58" t="str">
        <f t="shared" si="48"/>
        <v>NOT</v>
      </c>
      <c r="T262" s="58" t="str">
        <f t="shared" si="49"/>
        <v>NOT</v>
      </c>
      <c r="V262" s="58">
        <f t="shared" si="50"/>
      </c>
    </row>
    <row r="263" spans="2:14" ht="12.75">
      <c r="B263" s="81"/>
      <c r="C263" s="65"/>
      <c r="D263" s="60"/>
      <c r="F263" s="60"/>
      <c r="H263" s="60"/>
      <c r="J263" s="60"/>
      <c r="K263" s="65"/>
      <c r="L263" s="60"/>
      <c r="N263" s="168"/>
    </row>
    <row r="264" spans="1:14" ht="18" customHeight="1">
      <c r="A264" s="198"/>
      <c r="B264" s="199"/>
      <c r="C264" s="200"/>
      <c r="D264" s="201"/>
      <c r="E264" s="202"/>
      <c r="F264" s="201"/>
      <c r="G264" s="202"/>
      <c r="H264" s="201"/>
      <c r="I264" s="202"/>
      <c r="J264" s="201"/>
      <c r="K264" s="200"/>
      <c r="L264" s="201"/>
      <c r="M264" s="202"/>
      <c r="N264" s="203"/>
    </row>
    <row r="265" ht="12.75" customHeight="1" hidden="1"/>
    <row r="266" spans="3:12" ht="25.5" customHeight="1" hidden="1">
      <c r="C266" s="31" t="str">
        <f>LEFT(D266,3)</f>
        <v>1. </v>
      </c>
      <c r="D266" s="325" t="str">
        <f>CONCATENATE('4. Light Project Activities'!A14," ",'4. Light Project Activities'!B14)</f>
        <v>1. Project administration and management</v>
      </c>
      <c r="L266" s="31">
        <f aca="true" t="shared" si="52" ref="L266:L289">SUMIF($V$6:$V$263,C266,$L$6:$L$263)</f>
        <v>0</v>
      </c>
    </row>
    <row r="267" spans="3:12" ht="12.75" hidden="1">
      <c r="C267" s="31" t="str">
        <f aca="true" t="shared" si="53" ref="C267:C289">LEFT(D267,3)</f>
        <v>2. </v>
      </c>
      <c r="D267" s="325" t="str">
        <f>CONCATENATE('4. Light Project Activities'!A15," ",'4. Light Project Activities'!B15)</f>
        <v>2. Information and publicity</v>
      </c>
      <c r="L267" s="31">
        <f t="shared" si="52"/>
        <v>0</v>
      </c>
    </row>
    <row r="268" spans="3:12" ht="12.75" hidden="1">
      <c r="C268" s="31" t="str">
        <f t="shared" si="53"/>
        <v>3. </v>
      </c>
      <c r="D268" s="325" t="str">
        <f>CONCATENATE('4. Light Project Activities'!A16," ",'4. Light Project Activities'!B16)</f>
        <v>3. Cooperation activity 1</v>
      </c>
      <c r="L268" s="31">
        <f t="shared" si="52"/>
        <v>0</v>
      </c>
    </row>
    <row r="269" spans="3:12" ht="12.75" hidden="1">
      <c r="C269" s="31" t="str">
        <f t="shared" si="53"/>
        <v>4. </v>
      </c>
      <c r="D269" s="325" t="str">
        <f>CONCATENATE('4. Light Project Activities'!A17," ",'4. Light Project Activities'!B17)</f>
        <v>4. Cooperation activity 2</v>
      </c>
      <c r="L269" s="31">
        <f t="shared" si="52"/>
        <v>0</v>
      </c>
    </row>
    <row r="270" spans="3:12" ht="12.75" hidden="1">
      <c r="C270" s="31" t="str">
        <f t="shared" si="53"/>
        <v>5. </v>
      </c>
      <c r="D270" s="325" t="str">
        <f>CONCATENATE('4. Light Project Activities'!A18," ",'4. Light Project Activities'!B18)</f>
        <v>5. Cooperation activity 3</v>
      </c>
      <c r="L270" s="31">
        <f t="shared" si="52"/>
        <v>0</v>
      </c>
    </row>
    <row r="271" spans="3:12" ht="12.75" hidden="1">
      <c r="C271" s="31" t="str">
        <f t="shared" si="53"/>
        <v>6. </v>
      </c>
      <c r="D271" s="325" t="str">
        <f>CONCATENATE('4. Light Project Activities'!A19," ",'4. Light Project Activities'!B19)</f>
        <v>6. etc.</v>
      </c>
      <c r="L271" s="31">
        <f t="shared" si="52"/>
        <v>0</v>
      </c>
    </row>
    <row r="272" spans="3:12" ht="12.75" hidden="1">
      <c r="C272" s="31" t="str">
        <f t="shared" si="53"/>
        <v>7. </v>
      </c>
      <c r="D272" s="325" t="str">
        <f>CONCATENATE('4. Light Project Activities'!A20," ",'4. Light Project Activities'!B20)</f>
        <v>7. </v>
      </c>
      <c r="L272" s="31">
        <f t="shared" si="52"/>
        <v>0</v>
      </c>
    </row>
    <row r="273" spans="3:12" ht="12.75" hidden="1">
      <c r="C273" s="31" t="str">
        <f t="shared" si="53"/>
        <v>8. </v>
      </c>
      <c r="D273" s="325" t="str">
        <f>CONCATENATE('4. Light Project Activities'!A21," ",'4. Light Project Activities'!B21)</f>
        <v>8. </v>
      </c>
      <c r="L273" s="31">
        <f t="shared" si="52"/>
        <v>0</v>
      </c>
    </row>
    <row r="274" spans="3:12" ht="12.75" hidden="1">
      <c r="C274" s="31" t="str">
        <f t="shared" si="53"/>
        <v>9. </v>
      </c>
      <c r="D274" s="325" t="str">
        <f>CONCATENATE('4. Light Project Activities'!A22," ",'4. Light Project Activities'!B22)</f>
        <v>9. </v>
      </c>
      <c r="L274" s="31">
        <f t="shared" si="52"/>
        <v>0</v>
      </c>
    </row>
    <row r="275" spans="3:12" ht="12.75" hidden="1">
      <c r="C275" s="31" t="str">
        <f t="shared" si="53"/>
        <v>10.</v>
      </c>
      <c r="D275" s="325" t="str">
        <f>CONCATENATE('4. Light Project Activities'!A23," ",'4. Light Project Activities'!B23)</f>
        <v>10. </v>
      </c>
      <c r="L275" s="31">
        <f t="shared" si="52"/>
        <v>0</v>
      </c>
    </row>
    <row r="276" spans="3:12" ht="12.75" hidden="1">
      <c r="C276" s="31" t="str">
        <f t="shared" si="53"/>
        <v>11.</v>
      </c>
      <c r="D276" s="325" t="str">
        <f>CONCATENATE('4. Light Project Activities'!A24," ",'4. Light Project Activities'!B24)</f>
        <v>11. </v>
      </c>
      <c r="L276" s="31">
        <f t="shared" si="52"/>
        <v>0</v>
      </c>
    </row>
    <row r="277" spans="3:12" ht="12.75" hidden="1">
      <c r="C277" s="31" t="str">
        <f t="shared" si="53"/>
        <v>12.</v>
      </c>
      <c r="D277" s="325" t="str">
        <f>CONCATENATE('4. Light Project Activities'!A25," ",'4. Light Project Activities'!B25)</f>
        <v>12. </v>
      </c>
      <c r="L277" s="31">
        <f t="shared" si="52"/>
        <v>0</v>
      </c>
    </row>
    <row r="278" spans="2:12" ht="12.75" hidden="1">
      <c r="B278" s="403"/>
      <c r="C278" s="403">
        <f t="shared" si="53"/>
      </c>
      <c r="D278" s="403"/>
      <c r="L278" s="31">
        <f t="shared" si="52"/>
        <v>0</v>
      </c>
    </row>
    <row r="279" spans="2:12" ht="12.75" hidden="1">
      <c r="B279" s="403"/>
      <c r="C279" s="403">
        <f t="shared" si="53"/>
      </c>
      <c r="D279" s="403"/>
      <c r="L279" s="31">
        <f t="shared" si="52"/>
        <v>0</v>
      </c>
    </row>
    <row r="280" spans="2:12" ht="12.75" hidden="1">
      <c r="B280" s="403"/>
      <c r="C280" s="403">
        <f t="shared" si="53"/>
      </c>
      <c r="D280" s="403"/>
      <c r="L280" s="31">
        <f t="shared" si="52"/>
        <v>0</v>
      </c>
    </row>
    <row r="281" spans="2:12" ht="12.75" hidden="1">
      <c r="B281" s="403"/>
      <c r="C281" s="403">
        <f t="shared" si="53"/>
      </c>
      <c r="D281" s="403"/>
      <c r="L281" s="31">
        <f t="shared" si="52"/>
        <v>0</v>
      </c>
    </row>
    <row r="282" spans="2:12" ht="12.75" hidden="1">
      <c r="B282" s="403"/>
      <c r="C282" s="403">
        <f t="shared" si="53"/>
      </c>
      <c r="D282" s="403"/>
      <c r="L282" s="31">
        <f t="shared" si="52"/>
        <v>0</v>
      </c>
    </row>
    <row r="283" spans="2:12" ht="12.75" hidden="1">
      <c r="B283" s="403"/>
      <c r="C283" s="403">
        <f t="shared" si="53"/>
      </c>
      <c r="D283" s="403"/>
      <c r="L283" s="31">
        <f t="shared" si="52"/>
        <v>0</v>
      </c>
    </row>
    <row r="284" spans="2:12" ht="12.75" hidden="1">
      <c r="B284" s="403"/>
      <c r="C284" s="403">
        <f t="shared" si="53"/>
      </c>
      <c r="D284" s="403"/>
      <c r="L284" s="31">
        <f t="shared" si="52"/>
        <v>0</v>
      </c>
    </row>
    <row r="285" spans="2:12" ht="12.75" hidden="1">
      <c r="B285" s="403"/>
      <c r="C285" s="403">
        <f t="shared" si="53"/>
      </c>
      <c r="D285" s="403"/>
      <c r="L285" s="31">
        <f t="shared" si="52"/>
        <v>0</v>
      </c>
    </row>
    <row r="286" spans="2:12" ht="12.75" hidden="1">
      <c r="B286" s="403"/>
      <c r="C286" s="403">
        <f t="shared" si="53"/>
      </c>
      <c r="D286" s="403"/>
      <c r="L286" s="31">
        <f t="shared" si="52"/>
        <v>0</v>
      </c>
    </row>
    <row r="287" spans="2:12" ht="12.75" hidden="1">
      <c r="B287" s="403"/>
      <c r="C287" s="403">
        <f t="shared" si="53"/>
      </c>
      <c r="D287" s="403"/>
      <c r="L287" s="31">
        <f t="shared" si="52"/>
        <v>0</v>
      </c>
    </row>
    <row r="288" spans="2:12" ht="12.75" hidden="1">
      <c r="B288" s="403"/>
      <c r="C288" s="403">
        <f t="shared" si="53"/>
      </c>
      <c r="D288" s="403"/>
      <c r="L288" s="31">
        <f t="shared" si="52"/>
        <v>0</v>
      </c>
    </row>
    <row r="289" spans="2:12" ht="12.75" hidden="1">
      <c r="B289" s="403"/>
      <c r="C289" s="403">
        <f t="shared" si="53"/>
      </c>
      <c r="D289" s="403"/>
      <c r="L289" s="31">
        <f t="shared" si="52"/>
        <v>0</v>
      </c>
    </row>
    <row r="290" spans="3:4" ht="12.75" hidden="1">
      <c r="C290" s="31"/>
      <c r="D290" s="85"/>
    </row>
    <row r="291" ht="12.75">
      <c r="C291" s="31"/>
    </row>
    <row r="292" ht="12.75">
      <c r="C292" s="31"/>
    </row>
    <row r="293" ht="12.75">
      <c r="C293" s="31"/>
    </row>
    <row r="294" ht="12.75">
      <c r="C294" s="31"/>
    </row>
    <row r="295" ht="12.75">
      <c r="C295" s="31"/>
    </row>
  </sheetData>
  <sheetProtection selectLockedCells="1"/>
  <protectedRanges>
    <protectedRange sqref="A4 A224 A192 A210 A226 A246:A247 A34 A178 A96 A60 A80 A62 A98 A146 A117 A130 A119 A148 A180 A164 A8 A10 A166 A190" name="XI_XIV Előkészítő_1_2"/>
    <protectedRange sqref="K225 K227:K230 B225:C225 B5:C7 K232:K242 K248:K251 K16:K32 K58 B58:C58 B248:C264 K6:K7 K216:K223 B193:C209 K63:K66 K81:K84 B61:C61 B81:C95 K86:K95 B63:C79 K68:K79 K61 K99:K102 K97 B97:C97 B99:C116 K104:K116 K120:K123 K131:K134 B118:C118 B131:C145 K136:K145 K118 K149:K152 B120:C129 B147:C147 K147 K125:K129 K154:K163 B149:C163 K198:K209 K253:K264 K40:K56 K167:K170 K165 B165:C165 B167:C177 K172:K177 B227:C242 K181:K184 B212:C223 K193:K196 K191 B191:C191 B181:C189 K179 B179:C179 K186:K189 K211:K214 K244:K245 B244:C245 K11:K14 B11:C32 K35:K38 B35:C56" name="XI_XIV Előkészítő_2_1_3"/>
    <protectedRange sqref="B59:C59 K59" name="XI_XIV Előkészítő_2_3_2"/>
    <protectedRange sqref="B211:C211" name="XI_XIV Előkészítő_2_4"/>
    <protectedRange sqref="K5" name="XI_XIV Előkészítő_2_5_2"/>
    <protectedRange sqref="B9:C9 K9" name="XI_XIV Előkészítő_2_1_2_5"/>
    <protectedRange sqref="B33:C33 K33" name="XI_XIV Előkészítő_2_1_2_1_2"/>
    <protectedRange sqref="K57 B57:C57" name="XI_XIV Előkészítő_2_1_2_2_2"/>
    <protectedRange sqref="B243:C243 K243" name="XI_XIV Előkészítő_2_1_2_3_2"/>
  </protectedRanges>
  <mergeCells count="55">
    <mergeCell ref="D3:H3"/>
    <mergeCell ref="B11:L11"/>
    <mergeCell ref="B35:L35"/>
    <mergeCell ref="B131:L131"/>
    <mergeCell ref="B193:L193"/>
    <mergeCell ref="B211:L211"/>
    <mergeCell ref="B83:L83"/>
    <mergeCell ref="B167:F167"/>
    <mergeCell ref="B183:L183"/>
    <mergeCell ref="D191:H191"/>
    <mergeCell ref="A1:B1"/>
    <mergeCell ref="D1:N1"/>
    <mergeCell ref="B63:F63"/>
    <mergeCell ref="B65:L65"/>
    <mergeCell ref="D79:H79"/>
    <mergeCell ref="B81:F81"/>
    <mergeCell ref="D59:H59"/>
    <mergeCell ref="D61:H61"/>
    <mergeCell ref="D33:H33"/>
    <mergeCell ref="B34:L34"/>
    <mergeCell ref="D5:H5"/>
    <mergeCell ref="D7:H7"/>
    <mergeCell ref="D9:H9"/>
    <mergeCell ref="B10:L10"/>
    <mergeCell ref="B13:L13"/>
    <mergeCell ref="B37:L37"/>
    <mergeCell ref="D57:H57"/>
    <mergeCell ref="D97:H97"/>
    <mergeCell ref="B99:F99"/>
    <mergeCell ref="B101:L101"/>
    <mergeCell ref="D116:H116"/>
    <mergeCell ref="D118:H118"/>
    <mergeCell ref="B120:F120"/>
    <mergeCell ref="B122:L122"/>
    <mergeCell ref="D129:H129"/>
    <mergeCell ref="B133:L133"/>
    <mergeCell ref="D147:H147"/>
    <mergeCell ref="B149:F149"/>
    <mergeCell ref="D179:H179"/>
    <mergeCell ref="D209:H209"/>
    <mergeCell ref="B166:L166"/>
    <mergeCell ref="D165:H165"/>
    <mergeCell ref="B229:L229"/>
    <mergeCell ref="B195:L195"/>
    <mergeCell ref="B169:L169"/>
    <mergeCell ref="B151:L151"/>
    <mergeCell ref="B181:F181"/>
    <mergeCell ref="D243:H243"/>
    <mergeCell ref="D245:H245"/>
    <mergeCell ref="B250:L250"/>
    <mergeCell ref="B213:L213"/>
    <mergeCell ref="D223:H223"/>
    <mergeCell ref="D225:H225"/>
    <mergeCell ref="B227:L227"/>
    <mergeCell ref="B248:L248"/>
  </mergeCells>
  <conditionalFormatting sqref="D79:H79 D61:H61 B81:F81 B63:F63 D97:H97 B99:F99 D129:H129 D118:H118 B131 B120:F120 D147:H147 B149:F149 D165:H165 B167:F167 D179:H179 B181:F181 D191:H191 D209:H209 D225:H225 B227 B248">
    <cfRule type="cellIs" priority="10" dxfId="25" operator="equal" stopIfTrue="1">
      <formula>$R61</formula>
    </cfRule>
  </conditionalFormatting>
  <conditionalFormatting sqref="B166:L166">
    <cfRule type="cellIs" priority="11" dxfId="25" operator="equal" stopIfTrue="1">
      <formula>$Q$166</formula>
    </cfRule>
  </conditionalFormatting>
  <conditionalFormatting sqref="B34:L34">
    <cfRule type="cellIs" priority="12" dxfId="25" operator="equal" stopIfTrue="1">
      <formula>$Q$34</formula>
    </cfRule>
  </conditionalFormatting>
  <conditionalFormatting sqref="B193">
    <cfRule type="cellIs" priority="8" dxfId="25" operator="equal" stopIfTrue="1">
      <formula>$R193</formula>
    </cfRule>
  </conditionalFormatting>
  <conditionalFormatting sqref="B211">
    <cfRule type="cellIs" priority="9" dxfId="25" operator="equal" stopIfTrue="1">
      <formula>$R211</formula>
    </cfRule>
  </conditionalFormatting>
  <conditionalFormatting sqref="D3:H3">
    <cfRule type="cellIs" priority="7" dxfId="25" operator="equal" stopIfTrue="1">
      <formula>O$3</formula>
    </cfRule>
  </conditionalFormatting>
  <conditionalFormatting sqref="D7:H7">
    <cfRule type="cellIs" priority="6" dxfId="25" operator="equal" stopIfTrue="1">
      <formula>$Q7</formula>
    </cfRule>
  </conditionalFormatting>
  <conditionalFormatting sqref="D9:H9">
    <cfRule type="cellIs" priority="5" dxfId="25" operator="equal" stopIfTrue="1">
      <formula>$R9</formula>
    </cfRule>
  </conditionalFormatting>
  <conditionalFormatting sqref="B11">
    <cfRule type="cellIs" priority="3" dxfId="25" operator="equal" stopIfTrue="1">
      <formula>$R11</formula>
    </cfRule>
  </conditionalFormatting>
  <conditionalFormatting sqref="B10:L10">
    <cfRule type="cellIs" priority="4" dxfId="25" operator="equal" stopIfTrue="1">
      <formula>$Q$34</formula>
    </cfRule>
  </conditionalFormatting>
  <conditionalFormatting sqref="D33:H33">
    <cfRule type="cellIs" priority="2" dxfId="25" operator="equal" stopIfTrue="1">
      <formula>$R33</formula>
    </cfRule>
  </conditionalFormatting>
  <conditionalFormatting sqref="B35">
    <cfRule type="cellIs" priority="1" dxfId="25" operator="equal" stopIfTrue="1">
      <formula>$R35</formula>
    </cfRule>
  </conditionalFormatting>
  <dataValidations count="5">
    <dataValidation type="decimal" allowBlank="1" showInputMessage="1" showErrorMessage="1" sqref="H249 D249 F249 F251 L251 D251 J251 J249 L263:L264 D263:D264 F263:F264 J263:J264 H263:H264 H251 J228 N252:N262 F244 D244 H244 J244 H212 D212 F212 F214 L214 D214 J214 J212 H214 J194 N215:N220 H208 J208 F208 L208:L209 D208 L181:L182 D182 F182 F184 L184 D184 J184 H181:H182 H184 J181:J182 N185:N189 N171:N177 L128:L129 D128 H132 F128 J128 H128 D132 F132 F134 L134 D134 J134 J132 H134 H36 N135:N145 L147 L149:L150 D150 F150 F152 L152 D152 J152 H149:H150 H152 J149:J150 N124:N127 J120:J121 H123 H120:H121 J123 D123 L123 F123 F121 D121 L120:L121 L118 D114:D115 H114:H115 J114:J115 F114:F115 L114:L115 J99:J100 H102 H99:H100 J102 D102 L102 F102 F100">
      <formula1>0</formula1>
      <formula2>99999999.99</formula2>
    </dataValidation>
    <dataValidation type="decimal" allowBlank="1" showInputMessage="1" showErrorMessage="1" sqref="D100 L99:L100 L97 N85:N95 J81:J82 H84 H81:H82 J84 D84 L84 F84 F82 N67:N77 J63:J64 H66 D82 H78 J78 F78 L81:L82 D78 L78:L79 H63:H64 J66 D66 L66 F66 F64 D64 L63:L64 L61 N103:N113 D58 H58 J58 F58 D31:D32 L36 D6 H6 J6 F6 L6 D36 J36 H38 H12 J38 D38 L38 F38 N153:N163 J167:J168 H170 H167:H168 J170 D170 L170 F170 F168 D168 L167:L168 L165 F36 H194 H196 L194 J196 D196 L196 F196 F194 D194 L132 L191 N197:N207 H221:H222 D221:D222 L221:L222 F221:F222 J221:J222 N231:N241 H228 H230 H242 J242 F242 D242 H31:H32 L228 J230 D230 L230 F230 F228 D228 L212 L225 N39:N54 F55:F56">
      <formula1>0</formula1>
      <formula2>99999999.99</formula2>
    </dataValidation>
    <dataValidation type="decimal" allowBlank="1" showInputMessage="1" showErrorMessage="1" sqref="J55:J56 H55:H56 D55:D56 L55:L56 L58 L179 L9 L242:L244 L12 D12 J12 H14 L31:L33 J14 D14 L14 F14 F12 N15:N30 F31:F32 J31:J32 L249">
      <formula1>0</formula1>
      <formula2>99999999.99</formula2>
    </dataValidation>
    <dataValidation type="decimal" operator="greaterThanOrEqual" allowBlank="1" showInputMessage="1" showErrorMessage="1" sqref="H253:H262 H216:H220 J186:J189 H186:H189 J172:J177 H154:H163 H125:H127 J125:J127 H104:H113 J104:J113 H86:H95 J86:J95 H68:H77 J68:J77 J40:J54 H40:H54 J154:J163 H136:H145 H172:H177 J136:J145 H198:H207 J198:J207 H232:H241 J232:J241 J216:J220 J253:J262 J16:J30 H16:H30">
      <formula1>0</formula1>
    </dataValidation>
    <dataValidation type="list" allowBlank="1" showInputMessage="1" showErrorMessage="1" sqref="D16:D30 D40:D54 D68:D77 D86:D95 D104:D113 D125:D127 D136:D145 D154:D163 D172:D177 D186:D189 D198:D207 D216:D220 D232:D241 D253:D262">
      <formula1>$D$266:$D$277</formula1>
    </dataValidation>
  </dataValidations>
  <printOptions/>
  <pageMargins left="0.6692913385826772" right="0.15748031496062992" top="0.31496062992125984" bottom="0.31496062992125984" header="0.15748031496062992" footer="0.11811023622047245"/>
  <pageSetup fitToHeight="12" fitToWidth="1" horizontalDpi="600" verticalDpi="600" orientation="portrait" scale="67" r:id="rId1"/>
  <headerFooter alignWithMargins="0">
    <oddFooter xml:space="preserve">&amp;C&amp;"Arial,Italic"&amp;A&amp;R&amp;"Arial,Italic"Page &amp;P of &amp;N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C295"/>
  <sheetViews>
    <sheetView zoomScalePageLayoutView="0" workbookViewId="0" topLeftCell="A1">
      <selection activeCell="B13" sqref="B13:L13"/>
    </sheetView>
  </sheetViews>
  <sheetFormatPr defaultColWidth="9.140625" defaultRowHeight="12.75"/>
  <cols>
    <col min="1" max="1" width="2.8515625" style="59" customWidth="1"/>
    <col min="2" max="2" width="45.7109375" style="31" customWidth="1"/>
    <col min="3" max="3" width="0.5625" style="51" customWidth="1"/>
    <col min="4" max="4" width="30.7109375" style="31" customWidth="1"/>
    <col min="5" max="5" width="0.5625" style="51" customWidth="1"/>
    <col min="6" max="6" width="16.57421875" style="31" customWidth="1"/>
    <col min="7" max="7" width="0.5625" style="51" customWidth="1"/>
    <col min="8" max="8" width="10.7109375" style="31" customWidth="1"/>
    <col min="9" max="9" width="0.5625" style="51" customWidth="1"/>
    <col min="10" max="10" width="15.00390625" style="31" customWidth="1"/>
    <col min="11" max="11" width="0.5625" style="51" customWidth="1"/>
    <col min="12" max="12" width="13.7109375" style="31" customWidth="1"/>
    <col min="13" max="13" width="0.5625" style="51" customWidth="1"/>
    <col min="14" max="14" width="9.00390625" style="31" customWidth="1"/>
    <col min="15" max="15" width="34.28125" style="62" hidden="1" customWidth="1"/>
    <col min="16" max="16" width="9.140625" style="58" hidden="1" customWidth="1"/>
    <col min="17" max="17" width="15.57421875" style="58" hidden="1" customWidth="1"/>
    <col min="18" max="22" width="9.140625" style="58" hidden="1" customWidth="1"/>
    <col min="23" max="16384" width="9.140625" style="58" customWidth="1"/>
  </cols>
  <sheetData>
    <row r="1" spans="1:20" ht="22.5" customHeight="1">
      <c r="A1" s="542" t="s">
        <v>407</v>
      </c>
      <c r="B1" s="543"/>
      <c r="C1" s="193"/>
      <c r="D1" s="544" t="str">
        <f>CONCATENATE("Light Partner 3 - ",'2. Light Partner 3 data'!C5)</f>
        <v>Light Partner 3 - </v>
      </c>
      <c r="E1" s="545"/>
      <c r="F1" s="545"/>
      <c r="G1" s="545"/>
      <c r="H1" s="545"/>
      <c r="I1" s="545"/>
      <c r="J1" s="545"/>
      <c r="K1" s="545"/>
      <c r="L1" s="545"/>
      <c r="M1" s="545"/>
      <c r="N1" s="545"/>
      <c r="R1" s="58" t="s">
        <v>87</v>
      </c>
      <c r="S1" s="58" t="s">
        <v>87</v>
      </c>
      <c r="T1" s="58" t="s">
        <v>87</v>
      </c>
    </row>
    <row r="2" spans="3:29" ht="12.75">
      <c r="C2" s="31"/>
      <c r="E2" s="31"/>
      <c r="G2" s="31"/>
      <c r="I2" s="31"/>
      <c r="K2" s="31"/>
      <c r="M2" s="31"/>
      <c r="O2" s="31"/>
      <c r="P2" s="31"/>
      <c r="Q2" s="31"/>
      <c r="R2" s="31"/>
      <c r="S2" s="31"/>
      <c r="T2" s="31"/>
      <c r="U2" s="31"/>
      <c r="V2" s="31"/>
      <c r="W2" s="31"/>
      <c r="X2" s="31"/>
      <c r="Y2" s="31"/>
      <c r="Z2" s="31"/>
      <c r="AA2" s="31"/>
      <c r="AB2" s="31"/>
      <c r="AC2" s="31"/>
    </row>
    <row r="3" spans="1:17" ht="28.5" customHeight="1">
      <c r="A3" s="204" t="s">
        <v>18</v>
      </c>
      <c r="B3" s="219" t="s">
        <v>23</v>
      </c>
      <c r="C3" s="212"/>
      <c r="D3" s="549" t="s">
        <v>287</v>
      </c>
      <c r="E3" s="550"/>
      <c r="F3" s="550"/>
      <c r="G3" s="550"/>
      <c r="H3" s="551"/>
      <c r="I3" s="212"/>
      <c r="J3" s="219" t="s">
        <v>11</v>
      </c>
      <c r="K3" s="213"/>
      <c r="L3" s="215">
        <f>L5+L7+L57+L59+L116+L223+L245</f>
        <v>0</v>
      </c>
      <c r="M3" s="214"/>
      <c r="N3" s="220">
        <f>IF(L$3=0,0%,L3/L$3)</f>
        <v>0</v>
      </c>
      <c r="O3" s="62" t="e">
        <f>IF(O5&gt;0,D3,0)</f>
        <v>#REF!</v>
      </c>
      <c r="P3" s="172"/>
      <c r="Q3" s="172" t="e">
        <f>IF(AND(Q5=P3,Q34=P3,Q166=P3,#REF!=P3)," ",D3)</f>
        <v>#REF!</v>
      </c>
    </row>
    <row r="4" spans="1:15" s="55" customFormat="1" ht="3" customHeight="1">
      <c r="A4" s="64"/>
      <c r="B4" s="65"/>
      <c r="C4" s="65"/>
      <c r="D4" s="51"/>
      <c r="E4" s="51"/>
      <c r="F4" s="51"/>
      <c r="G4" s="51"/>
      <c r="H4" s="51"/>
      <c r="I4" s="51"/>
      <c r="J4" s="51"/>
      <c r="K4" s="65"/>
      <c r="L4" s="212"/>
      <c r="M4" s="51"/>
      <c r="N4" s="51"/>
      <c r="O4" s="66"/>
    </row>
    <row r="5" spans="1:17" ht="27" customHeight="1">
      <c r="A5" s="184">
        <v>1</v>
      </c>
      <c r="B5" s="185" t="s">
        <v>39</v>
      </c>
      <c r="C5" s="186"/>
      <c r="D5" s="552" t="s">
        <v>331</v>
      </c>
      <c r="E5" s="540"/>
      <c r="F5" s="540"/>
      <c r="G5" s="540"/>
      <c r="H5" s="541"/>
      <c r="I5" s="187"/>
      <c r="J5" s="188" t="s">
        <v>11</v>
      </c>
      <c r="K5" s="186"/>
      <c r="L5" s="216">
        <f>IF(LEN(D1)&gt;18,1000,0)</f>
        <v>0</v>
      </c>
      <c r="M5" s="217"/>
      <c r="N5" s="218">
        <f>IF(L5=0,0%,L5/L$3)</f>
        <v>0</v>
      </c>
      <c r="O5" s="340" t="e">
        <f>SUM(O6:O264)</f>
        <v>#REF!</v>
      </c>
      <c r="P5" s="172"/>
      <c r="Q5" s="172">
        <f>IF(N5&gt;P5,D5,"")</f>
      </c>
    </row>
    <row r="6" spans="2:14" ht="12.75">
      <c r="B6" s="81"/>
      <c r="C6" s="65"/>
      <c r="D6" s="60"/>
      <c r="F6" s="60"/>
      <c r="H6" s="60"/>
      <c r="J6" s="60"/>
      <c r="K6" s="65"/>
      <c r="L6" s="60"/>
      <c r="N6" s="168"/>
    </row>
    <row r="7" spans="1:16" ht="27" customHeight="1">
      <c r="A7" s="184">
        <v>2</v>
      </c>
      <c r="B7" s="185" t="s">
        <v>128</v>
      </c>
      <c r="C7" s="186"/>
      <c r="D7" s="534" t="str">
        <f>IF(L7&gt;L3*0.8,"Staff costs are not allowed to be above 80% of total project costs","Staff costs OK")</f>
        <v>Staff costs OK</v>
      </c>
      <c r="E7" s="535"/>
      <c r="F7" s="535"/>
      <c r="G7" s="535"/>
      <c r="H7" s="536"/>
      <c r="I7" s="187"/>
      <c r="J7" s="188" t="s">
        <v>11</v>
      </c>
      <c r="K7" s="186"/>
      <c r="L7" s="189">
        <f>L9+L33</f>
        <v>0</v>
      </c>
      <c r="M7" s="187"/>
      <c r="N7" s="190">
        <f>IF(L7=0,0%,L7/L$3)</f>
        <v>0</v>
      </c>
      <c r="O7" s="338">
        <f>IF(LEN(D7)&gt;1,1,0)</f>
        <v>1</v>
      </c>
      <c r="P7" s="72"/>
    </row>
    <row r="8" spans="1:22" s="55" customFormat="1" ht="7.5" customHeight="1">
      <c r="A8" s="64"/>
      <c r="B8" s="65"/>
      <c r="C8" s="65"/>
      <c r="D8" s="51"/>
      <c r="E8" s="51"/>
      <c r="F8" s="51"/>
      <c r="G8" s="51"/>
      <c r="H8" s="51"/>
      <c r="I8" s="51"/>
      <c r="J8" s="51"/>
      <c r="K8" s="65"/>
      <c r="L8" s="51"/>
      <c r="M8" s="51"/>
      <c r="N8" s="51"/>
      <c r="O8" s="66"/>
      <c r="V8" s="58"/>
    </row>
    <row r="9" spans="1:22" ht="25.5" customHeight="1">
      <c r="A9" s="240"/>
      <c r="B9" s="241" t="s">
        <v>332</v>
      </c>
      <c r="C9" s="238"/>
      <c r="D9" s="546" t="s">
        <v>333</v>
      </c>
      <c r="E9" s="547"/>
      <c r="F9" s="547"/>
      <c r="G9" s="547"/>
      <c r="H9" s="548"/>
      <c r="I9" s="239"/>
      <c r="J9" s="242" t="s">
        <v>11</v>
      </c>
      <c r="K9" s="65"/>
      <c r="L9" s="350">
        <f>SUM(L16:L30)</f>
        <v>0</v>
      </c>
      <c r="M9" s="183"/>
      <c r="N9" s="351">
        <f>IF(L9=0,0%,L9/L$3)</f>
        <v>0</v>
      </c>
      <c r="O9" s="338" t="e">
        <f>IF(LEN(R9)&gt;3,1,0)</f>
        <v>#REF!</v>
      </c>
      <c r="R9" s="337" t="e">
        <f>IF(AND(#REF!="NOT",#REF!="NOT",#REF!="NOT",R33="NOT"),"NOT",D9)</f>
        <v>#REF!</v>
      </c>
      <c r="V9" s="58" t="s">
        <v>126</v>
      </c>
    </row>
    <row r="10" spans="1:22" s="55" customFormat="1" ht="15" customHeight="1">
      <c r="A10" s="64"/>
      <c r="B10" s="539"/>
      <c r="C10" s="539"/>
      <c r="D10" s="539"/>
      <c r="E10" s="539"/>
      <c r="F10" s="539"/>
      <c r="G10" s="539"/>
      <c r="H10" s="539"/>
      <c r="I10" s="539"/>
      <c r="J10" s="539"/>
      <c r="K10" s="539"/>
      <c r="L10" s="539"/>
      <c r="M10" s="51"/>
      <c r="N10" s="51"/>
      <c r="O10" s="243"/>
      <c r="P10" s="206"/>
      <c r="Q10" s="172"/>
      <c r="V10" s="58"/>
    </row>
    <row r="11" spans="2:18" ht="12.75" customHeight="1">
      <c r="B11" s="529" t="s">
        <v>408</v>
      </c>
      <c r="C11" s="529"/>
      <c r="D11" s="529"/>
      <c r="E11" s="529"/>
      <c r="F11" s="529"/>
      <c r="G11" s="529"/>
      <c r="H11" s="529"/>
      <c r="I11" s="529"/>
      <c r="J11" s="529"/>
      <c r="K11" s="529"/>
      <c r="L11" s="529"/>
      <c r="N11" s="168"/>
      <c r="R11" s="337" t="str">
        <f>IF(AND(($L9&gt;0),ISBLANK(B13)),B11,"NOT")</f>
        <v>NOT</v>
      </c>
    </row>
    <row r="12" spans="2:14" ht="3" customHeight="1">
      <c r="B12" s="81"/>
      <c r="C12" s="65"/>
      <c r="D12" s="60"/>
      <c r="F12" s="60"/>
      <c r="H12" s="60"/>
      <c r="J12" s="60"/>
      <c r="K12" s="65"/>
      <c r="L12" s="60"/>
      <c r="N12" s="168"/>
    </row>
    <row r="13" spans="2:14" ht="81" customHeight="1">
      <c r="B13" s="553"/>
      <c r="C13" s="537"/>
      <c r="D13" s="537"/>
      <c r="E13" s="537"/>
      <c r="F13" s="537"/>
      <c r="G13" s="537"/>
      <c r="H13" s="537"/>
      <c r="I13" s="537"/>
      <c r="J13" s="537"/>
      <c r="K13" s="537"/>
      <c r="L13" s="538"/>
      <c r="M13" s="51" t="s">
        <v>12</v>
      </c>
      <c r="N13" s="168"/>
    </row>
    <row r="14" spans="2:14" ht="3.75" customHeight="1">
      <c r="B14" s="81"/>
      <c r="C14" s="65"/>
      <c r="D14" s="60"/>
      <c r="F14" s="60"/>
      <c r="H14" s="60"/>
      <c r="J14" s="60"/>
      <c r="K14" s="65"/>
      <c r="L14" s="60"/>
      <c r="N14" s="168"/>
    </row>
    <row r="15" spans="2:20" ht="38.25">
      <c r="B15" s="181" t="s">
        <v>411</v>
      </c>
      <c r="C15" s="65"/>
      <c r="D15" s="181" t="s">
        <v>409</v>
      </c>
      <c r="F15" s="181" t="s">
        <v>113</v>
      </c>
      <c r="H15" s="181" t="s">
        <v>9</v>
      </c>
      <c r="J15" s="181" t="s">
        <v>8</v>
      </c>
      <c r="K15" s="182"/>
      <c r="L15" s="80" t="s">
        <v>81</v>
      </c>
      <c r="N15" s="60"/>
      <c r="R15" s="339" t="str">
        <f>IF(AND(R16="NOT",R17="NOT",R18="NOT",R19="NOT",R20="NOT",R21="NOT",R22="NOT",R23="NOT",R24="NOT",R25="NOT",R26="NOT",R27="NOT",R28="NOT",R29="NOT",R30="NOT"),"NOT",1)</f>
        <v>NOT</v>
      </c>
      <c r="S15" s="339" t="str">
        <f>IF(AND(S16="NOT",S17="NOT",S18="NOT",S19="NOT",S20="NOT",S21="NOT",S22="NOT",S23="NOT",S24="NOT",S25="NOT",S26="NOT",S27="NOT",S28="NOT",S29="NOT",S30="NOT"),"NOT",1)</f>
        <v>NOT</v>
      </c>
      <c r="T15" s="339" t="str">
        <f>IF(AND(T16="NOT",T17="NOT",T18="NOT",T19="NOT",T20="NOT",T21="NOT",T22="NOT",T23="NOT",T24="NOT",T25="NOT",T26="NOT",T27="NOT",T28="NOT",T29="NOT",T30="NOT"),"NOT",1)</f>
        <v>NOT</v>
      </c>
    </row>
    <row r="16" spans="2:22" ht="12.75">
      <c r="B16" s="416"/>
      <c r="C16" s="65"/>
      <c r="D16" s="195"/>
      <c r="E16" s="180"/>
      <c r="F16" s="196" t="s">
        <v>48</v>
      </c>
      <c r="G16" s="180"/>
      <c r="H16" s="197"/>
      <c r="I16" s="180"/>
      <c r="J16" s="197"/>
      <c r="K16" s="65"/>
      <c r="L16" s="107">
        <f aca="true" t="shared" si="0" ref="L16:L30">TRUNC(H16*J16,2)</f>
        <v>0</v>
      </c>
      <c r="N16" s="60"/>
      <c r="R16" s="58" t="str">
        <f aca="true" t="shared" si="1" ref="R16:R30">IF(AND(($L16&gt;0),ISBLANK(B16)),B16,"NOT")</f>
        <v>NOT</v>
      </c>
      <c r="S16" s="58" t="str">
        <f aca="true" t="shared" si="2" ref="S16:S30">IF(AND(($L16&gt;0),ISBLANK(D16)),D16,"NOT")</f>
        <v>NOT</v>
      </c>
      <c r="T16" s="58" t="str">
        <f aca="true" t="shared" si="3" ref="T16:T30">IF(AND(($L16&gt;0),ISBLANK(F16)),F16,"NOT")</f>
        <v>NOT</v>
      </c>
      <c r="V16" s="58">
        <f>LEFT(D16,3)</f>
      </c>
    </row>
    <row r="17" spans="2:22" ht="12.75">
      <c r="B17" s="194"/>
      <c r="C17" s="65"/>
      <c r="D17" s="195"/>
      <c r="E17" s="180"/>
      <c r="F17" s="196" t="s">
        <v>48</v>
      </c>
      <c r="G17" s="180"/>
      <c r="H17" s="197"/>
      <c r="I17" s="180"/>
      <c r="J17" s="197"/>
      <c r="K17" s="65"/>
      <c r="L17" s="107">
        <f t="shared" si="0"/>
        <v>0</v>
      </c>
      <c r="N17" s="60"/>
      <c r="R17" s="58" t="str">
        <f t="shared" si="1"/>
        <v>NOT</v>
      </c>
      <c r="S17" s="58" t="str">
        <f t="shared" si="2"/>
        <v>NOT</v>
      </c>
      <c r="T17" s="58" t="str">
        <f t="shared" si="3"/>
        <v>NOT</v>
      </c>
      <c r="V17" s="58">
        <f aca="true" t="shared" si="4" ref="V17:V30">LEFT(D17,3)</f>
      </c>
    </row>
    <row r="18" spans="2:22" ht="12.75">
      <c r="B18" s="194"/>
      <c r="C18" s="65"/>
      <c r="D18" s="195"/>
      <c r="E18" s="180"/>
      <c r="F18" s="196" t="s">
        <v>48</v>
      </c>
      <c r="G18" s="180"/>
      <c r="H18" s="197"/>
      <c r="I18" s="180"/>
      <c r="J18" s="197"/>
      <c r="K18" s="65"/>
      <c r="L18" s="107">
        <f t="shared" si="0"/>
        <v>0</v>
      </c>
      <c r="N18" s="60"/>
      <c r="R18" s="58" t="str">
        <f t="shared" si="1"/>
        <v>NOT</v>
      </c>
      <c r="S18" s="58" t="str">
        <f t="shared" si="2"/>
        <v>NOT</v>
      </c>
      <c r="T18" s="58" t="str">
        <f t="shared" si="3"/>
        <v>NOT</v>
      </c>
      <c r="V18" s="58">
        <f t="shared" si="4"/>
      </c>
    </row>
    <row r="19" spans="2:22" ht="12.75">
      <c r="B19" s="194"/>
      <c r="C19" s="65"/>
      <c r="D19" s="195"/>
      <c r="E19" s="180"/>
      <c r="F19" s="196" t="s">
        <v>48</v>
      </c>
      <c r="G19" s="180"/>
      <c r="H19" s="197"/>
      <c r="I19" s="180"/>
      <c r="J19" s="197"/>
      <c r="K19" s="65"/>
      <c r="L19" s="107">
        <f t="shared" si="0"/>
        <v>0</v>
      </c>
      <c r="N19" s="60"/>
      <c r="R19" s="58" t="str">
        <f t="shared" si="1"/>
        <v>NOT</v>
      </c>
      <c r="S19" s="58" t="str">
        <f t="shared" si="2"/>
        <v>NOT</v>
      </c>
      <c r="T19" s="58" t="str">
        <f t="shared" si="3"/>
        <v>NOT</v>
      </c>
      <c r="V19" s="58">
        <f t="shared" si="4"/>
      </c>
    </row>
    <row r="20" spans="2:22" ht="12.75">
      <c r="B20" s="194"/>
      <c r="C20" s="65"/>
      <c r="D20" s="195"/>
      <c r="E20" s="180"/>
      <c r="F20" s="196" t="s">
        <v>48</v>
      </c>
      <c r="G20" s="180"/>
      <c r="H20" s="197"/>
      <c r="I20" s="180"/>
      <c r="J20" s="197"/>
      <c r="K20" s="65"/>
      <c r="L20" s="107">
        <f t="shared" si="0"/>
        <v>0</v>
      </c>
      <c r="N20" s="60"/>
      <c r="R20" s="58" t="str">
        <f t="shared" si="1"/>
        <v>NOT</v>
      </c>
      <c r="S20" s="58" t="str">
        <f t="shared" si="2"/>
        <v>NOT</v>
      </c>
      <c r="T20" s="58" t="str">
        <f t="shared" si="3"/>
        <v>NOT</v>
      </c>
      <c r="V20" s="58">
        <f t="shared" si="4"/>
      </c>
    </row>
    <row r="21" spans="2:22" ht="12.75">
      <c r="B21" s="194"/>
      <c r="C21" s="65"/>
      <c r="D21" s="195"/>
      <c r="E21" s="180"/>
      <c r="F21" s="196" t="s">
        <v>48</v>
      </c>
      <c r="G21" s="180"/>
      <c r="H21" s="197"/>
      <c r="I21" s="180"/>
      <c r="J21" s="197"/>
      <c r="K21" s="65"/>
      <c r="L21" s="107">
        <f t="shared" si="0"/>
        <v>0</v>
      </c>
      <c r="N21" s="60"/>
      <c r="R21" s="58" t="str">
        <f t="shared" si="1"/>
        <v>NOT</v>
      </c>
      <c r="S21" s="58" t="str">
        <f t="shared" si="2"/>
        <v>NOT</v>
      </c>
      <c r="T21" s="58" t="str">
        <f t="shared" si="3"/>
        <v>NOT</v>
      </c>
      <c r="V21" s="58">
        <f t="shared" si="4"/>
      </c>
    </row>
    <row r="22" spans="2:22" ht="12.75">
      <c r="B22" s="194"/>
      <c r="C22" s="65"/>
      <c r="D22" s="195"/>
      <c r="E22" s="180"/>
      <c r="F22" s="196" t="s">
        <v>48</v>
      </c>
      <c r="G22" s="180"/>
      <c r="H22" s="197"/>
      <c r="I22" s="180"/>
      <c r="J22" s="197"/>
      <c r="K22" s="65"/>
      <c r="L22" s="107">
        <f t="shared" si="0"/>
        <v>0</v>
      </c>
      <c r="N22" s="60"/>
      <c r="R22" s="58" t="str">
        <f t="shared" si="1"/>
        <v>NOT</v>
      </c>
      <c r="S22" s="58" t="str">
        <f t="shared" si="2"/>
        <v>NOT</v>
      </c>
      <c r="T22" s="58" t="str">
        <f t="shared" si="3"/>
        <v>NOT</v>
      </c>
      <c r="V22" s="58">
        <f t="shared" si="4"/>
      </c>
    </row>
    <row r="23" spans="2:22" ht="12.75">
      <c r="B23" s="194"/>
      <c r="C23" s="65"/>
      <c r="D23" s="195"/>
      <c r="E23" s="180"/>
      <c r="F23" s="196" t="s">
        <v>48</v>
      </c>
      <c r="G23" s="180"/>
      <c r="H23" s="197"/>
      <c r="I23" s="180"/>
      <c r="J23" s="197"/>
      <c r="K23" s="65"/>
      <c r="L23" s="107">
        <f t="shared" si="0"/>
        <v>0</v>
      </c>
      <c r="N23" s="60"/>
      <c r="R23" s="58" t="str">
        <f t="shared" si="1"/>
        <v>NOT</v>
      </c>
      <c r="S23" s="58" t="str">
        <f t="shared" si="2"/>
        <v>NOT</v>
      </c>
      <c r="T23" s="58" t="str">
        <f t="shared" si="3"/>
        <v>NOT</v>
      </c>
      <c r="V23" s="58">
        <f t="shared" si="4"/>
      </c>
    </row>
    <row r="24" spans="2:22" ht="12.75">
      <c r="B24" s="194"/>
      <c r="C24" s="65"/>
      <c r="D24" s="195"/>
      <c r="E24" s="180"/>
      <c r="F24" s="196" t="s">
        <v>48</v>
      </c>
      <c r="G24" s="180"/>
      <c r="H24" s="197"/>
      <c r="I24" s="180"/>
      <c r="J24" s="197"/>
      <c r="K24" s="65"/>
      <c r="L24" s="107">
        <f t="shared" si="0"/>
        <v>0</v>
      </c>
      <c r="N24" s="60"/>
      <c r="R24" s="58" t="str">
        <f t="shared" si="1"/>
        <v>NOT</v>
      </c>
      <c r="S24" s="58" t="str">
        <f t="shared" si="2"/>
        <v>NOT</v>
      </c>
      <c r="T24" s="58" t="str">
        <f t="shared" si="3"/>
        <v>NOT</v>
      </c>
      <c r="V24" s="58">
        <f t="shared" si="4"/>
      </c>
    </row>
    <row r="25" spans="2:22" ht="12.75">
      <c r="B25" s="194"/>
      <c r="C25" s="65"/>
      <c r="D25" s="195"/>
      <c r="E25" s="180"/>
      <c r="F25" s="196" t="s">
        <v>48</v>
      </c>
      <c r="G25" s="180"/>
      <c r="H25" s="197"/>
      <c r="I25" s="180"/>
      <c r="J25" s="197"/>
      <c r="K25" s="65"/>
      <c r="L25" s="107">
        <f t="shared" si="0"/>
        <v>0</v>
      </c>
      <c r="N25" s="60"/>
      <c r="R25" s="58" t="str">
        <f t="shared" si="1"/>
        <v>NOT</v>
      </c>
      <c r="S25" s="58" t="str">
        <f t="shared" si="2"/>
        <v>NOT</v>
      </c>
      <c r="T25" s="58" t="str">
        <f t="shared" si="3"/>
        <v>NOT</v>
      </c>
      <c r="V25" s="58">
        <f t="shared" si="4"/>
      </c>
    </row>
    <row r="26" spans="2:22" ht="12.75">
      <c r="B26" s="194"/>
      <c r="C26" s="65"/>
      <c r="D26" s="195"/>
      <c r="E26" s="180"/>
      <c r="F26" s="196" t="s">
        <v>48</v>
      </c>
      <c r="G26" s="180"/>
      <c r="H26" s="197"/>
      <c r="I26" s="180"/>
      <c r="J26" s="197"/>
      <c r="K26" s="65"/>
      <c r="L26" s="107">
        <f t="shared" si="0"/>
        <v>0</v>
      </c>
      <c r="N26" s="60"/>
      <c r="R26" s="58" t="str">
        <f t="shared" si="1"/>
        <v>NOT</v>
      </c>
      <c r="S26" s="58" t="str">
        <f t="shared" si="2"/>
        <v>NOT</v>
      </c>
      <c r="T26" s="58" t="str">
        <f t="shared" si="3"/>
        <v>NOT</v>
      </c>
      <c r="V26" s="58">
        <f t="shared" si="4"/>
      </c>
    </row>
    <row r="27" spans="2:22" ht="12.75">
      <c r="B27" s="194"/>
      <c r="C27" s="65"/>
      <c r="D27" s="195"/>
      <c r="E27" s="180"/>
      <c r="F27" s="196" t="s">
        <v>48</v>
      </c>
      <c r="G27" s="180"/>
      <c r="H27" s="197"/>
      <c r="I27" s="180"/>
      <c r="J27" s="197"/>
      <c r="K27" s="65"/>
      <c r="L27" s="107">
        <f t="shared" si="0"/>
        <v>0</v>
      </c>
      <c r="N27" s="60"/>
      <c r="R27" s="58" t="str">
        <f t="shared" si="1"/>
        <v>NOT</v>
      </c>
      <c r="S27" s="58" t="str">
        <f t="shared" si="2"/>
        <v>NOT</v>
      </c>
      <c r="T27" s="58" t="str">
        <f t="shared" si="3"/>
        <v>NOT</v>
      </c>
      <c r="V27" s="58">
        <f t="shared" si="4"/>
      </c>
    </row>
    <row r="28" spans="2:22" ht="12.75">
      <c r="B28" s="194"/>
      <c r="C28" s="65"/>
      <c r="D28" s="195"/>
      <c r="E28" s="180"/>
      <c r="F28" s="196" t="s">
        <v>48</v>
      </c>
      <c r="G28" s="180"/>
      <c r="H28" s="197"/>
      <c r="I28" s="180"/>
      <c r="J28" s="197"/>
      <c r="K28" s="65"/>
      <c r="L28" s="107">
        <f t="shared" si="0"/>
        <v>0</v>
      </c>
      <c r="N28" s="60"/>
      <c r="R28" s="58" t="str">
        <f t="shared" si="1"/>
        <v>NOT</v>
      </c>
      <c r="S28" s="58" t="str">
        <f t="shared" si="2"/>
        <v>NOT</v>
      </c>
      <c r="T28" s="58" t="str">
        <f t="shared" si="3"/>
        <v>NOT</v>
      </c>
      <c r="V28" s="58">
        <f t="shared" si="4"/>
      </c>
    </row>
    <row r="29" spans="2:22" ht="12.75">
      <c r="B29" s="194"/>
      <c r="C29" s="65"/>
      <c r="D29" s="195"/>
      <c r="E29" s="180"/>
      <c r="F29" s="196" t="s">
        <v>48</v>
      </c>
      <c r="G29" s="180"/>
      <c r="H29" s="197"/>
      <c r="I29" s="180"/>
      <c r="J29" s="197"/>
      <c r="K29" s="65"/>
      <c r="L29" s="107">
        <f t="shared" si="0"/>
        <v>0</v>
      </c>
      <c r="N29" s="60"/>
      <c r="R29" s="58" t="str">
        <f t="shared" si="1"/>
        <v>NOT</v>
      </c>
      <c r="S29" s="58" t="str">
        <f t="shared" si="2"/>
        <v>NOT</v>
      </c>
      <c r="T29" s="58" t="str">
        <f t="shared" si="3"/>
        <v>NOT</v>
      </c>
      <c r="V29" s="58">
        <f t="shared" si="4"/>
      </c>
    </row>
    <row r="30" spans="2:22" ht="12.75">
      <c r="B30" s="194"/>
      <c r="C30" s="65"/>
      <c r="D30" s="195"/>
      <c r="E30" s="180"/>
      <c r="F30" s="196" t="s">
        <v>48</v>
      </c>
      <c r="G30" s="180"/>
      <c r="H30" s="197"/>
      <c r="I30" s="180"/>
      <c r="J30" s="197"/>
      <c r="K30" s="65"/>
      <c r="L30" s="107">
        <f t="shared" si="0"/>
        <v>0</v>
      </c>
      <c r="N30" s="60"/>
      <c r="R30" s="58" t="str">
        <f t="shared" si="1"/>
        <v>NOT</v>
      </c>
      <c r="S30" s="58" t="str">
        <f t="shared" si="2"/>
        <v>NOT</v>
      </c>
      <c r="T30" s="58" t="str">
        <f t="shared" si="3"/>
        <v>NOT</v>
      </c>
      <c r="V30" s="58">
        <f t="shared" si="4"/>
      </c>
    </row>
    <row r="31" spans="2:14" ht="12.75">
      <c r="B31" s="81"/>
      <c r="C31" s="65"/>
      <c r="D31" s="60"/>
      <c r="F31" s="60"/>
      <c r="H31" s="60"/>
      <c r="J31" s="60"/>
      <c r="K31" s="65"/>
      <c r="L31" s="60"/>
      <c r="N31" s="168"/>
    </row>
    <row r="32" spans="2:14" ht="12.75">
      <c r="B32" s="81"/>
      <c r="C32" s="65"/>
      <c r="D32" s="60"/>
      <c r="F32" s="60"/>
      <c r="H32" s="60"/>
      <c r="J32" s="60"/>
      <c r="K32" s="65"/>
      <c r="L32" s="60"/>
      <c r="N32" s="168"/>
    </row>
    <row r="33" spans="1:22" ht="25.5" customHeight="1">
      <c r="A33" s="240"/>
      <c r="B33" s="241" t="s">
        <v>334</v>
      </c>
      <c r="C33" s="238"/>
      <c r="D33" s="546" t="s">
        <v>335</v>
      </c>
      <c r="E33" s="547"/>
      <c r="F33" s="547"/>
      <c r="G33" s="547"/>
      <c r="H33" s="548"/>
      <c r="I33" s="239"/>
      <c r="J33" s="242" t="s">
        <v>11</v>
      </c>
      <c r="K33" s="65"/>
      <c r="L33" s="350">
        <f>SUM(L40:L54)</f>
        <v>0</v>
      </c>
      <c r="M33" s="183"/>
      <c r="N33" s="351">
        <f>IF(L33=0,0%,L33/L$3)</f>
        <v>0</v>
      </c>
      <c r="O33" s="338" t="e">
        <f>IF(LEN(R33)&gt;3,1,0)</f>
        <v>#REF!</v>
      </c>
      <c r="R33" s="337" t="e">
        <f>IF(AND(#REF!="NOT",#REF!="NOT",#REF!="NOT",R35="NOT"),"NOT",D33)</f>
        <v>#REF!</v>
      </c>
      <c r="V33" s="58" t="s">
        <v>126</v>
      </c>
    </row>
    <row r="34" spans="1:22" s="55" customFormat="1" ht="15" customHeight="1">
      <c r="A34" s="64"/>
      <c r="B34" s="539"/>
      <c r="C34" s="539"/>
      <c r="D34" s="539"/>
      <c r="E34" s="539"/>
      <c r="F34" s="539"/>
      <c r="G34" s="539"/>
      <c r="H34" s="539"/>
      <c r="I34" s="539"/>
      <c r="J34" s="539"/>
      <c r="K34" s="539"/>
      <c r="L34" s="539"/>
      <c r="M34" s="51"/>
      <c r="N34" s="51"/>
      <c r="O34" s="243"/>
      <c r="P34" s="206"/>
      <c r="Q34" s="172"/>
      <c r="V34" s="58"/>
    </row>
    <row r="35" spans="2:18" ht="12.75" customHeight="1">
      <c r="B35" s="529" t="s">
        <v>408</v>
      </c>
      <c r="C35" s="529"/>
      <c r="D35" s="529"/>
      <c r="E35" s="529"/>
      <c r="F35" s="529"/>
      <c r="G35" s="529"/>
      <c r="H35" s="529"/>
      <c r="I35" s="529"/>
      <c r="J35" s="529"/>
      <c r="K35" s="529"/>
      <c r="L35" s="529"/>
      <c r="N35" s="168"/>
      <c r="R35" s="337" t="str">
        <f>IF(AND(($L33&gt;0),ISBLANK(B37)),B35,"NOT")</f>
        <v>NOT</v>
      </c>
    </row>
    <row r="36" spans="2:14" ht="3" customHeight="1">
      <c r="B36" s="81"/>
      <c r="C36" s="65"/>
      <c r="D36" s="60"/>
      <c r="F36" s="60"/>
      <c r="H36" s="60"/>
      <c r="J36" s="60"/>
      <c r="K36" s="65"/>
      <c r="L36" s="60"/>
      <c r="N36" s="168"/>
    </row>
    <row r="37" spans="2:14" ht="81" customHeight="1">
      <c r="B37" s="521"/>
      <c r="C37" s="537"/>
      <c r="D37" s="537"/>
      <c r="E37" s="537"/>
      <c r="F37" s="537"/>
      <c r="G37" s="537"/>
      <c r="H37" s="537"/>
      <c r="I37" s="537"/>
      <c r="J37" s="537"/>
      <c r="K37" s="537"/>
      <c r="L37" s="538"/>
      <c r="M37" s="51" t="s">
        <v>12</v>
      </c>
      <c r="N37" s="168"/>
    </row>
    <row r="38" spans="2:14" ht="3.75" customHeight="1">
      <c r="B38" s="81"/>
      <c r="C38" s="65"/>
      <c r="D38" s="60"/>
      <c r="F38" s="60"/>
      <c r="H38" s="60"/>
      <c r="J38" s="60"/>
      <c r="K38" s="65"/>
      <c r="L38" s="60"/>
      <c r="N38" s="168"/>
    </row>
    <row r="39" spans="2:20" ht="38.25">
      <c r="B39" s="181" t="s">
        <v>411</v>
      </c>
      <c r="C39" s="65"/>
      <c r="D39" s="181" t="s">
        <v>409</v>
      </c>
      <c r="F39" s="181" t="s">
        <v>113</v>
      </c>
      <c r="H39" s="181" t="s">
        <v>9</v>
      </c>
      <c r="J39" s="181" t="s">
        <v>8</v>
      </c>
      <c r="K39" s="182"/>
      <c r="L39" s="80" t="s">
        <v>81</v>
      </c>
      <c r="N39" s="60"/>
      <c r="R39" s="339" t="str">
        <f>IF(AND(R40="NOT",R41="NOT",R42="NOT",R43="NOT",R44="NOT",R45="NOT",R46="NOT",R47="NOT",R48="NOT",R49="NOT",R50="NOT",R51="NOT",R52="NOT",R53="NOT",R54="NOT"),"NOT",1)</f>
        <v>NOT</v>
      </c>
      <c r="S39" s="339" t="str">
        <f>IF(AND(S40="NOT",S41="NOT",S42="NOT",S43="NOT",S44="NOT",S45="NOT",S46="NOT",S47="NOT",S48="NOT",S49="NOT",S50="NOT",S51="NOT",S52="NOT",S53="NOT",S54="NOT"),"NOT",1)</f>
        <v>NOT</v>
      </c>
      <c r="T39" s="339" t="str">
        <f>IF(AND(T40="NOT",T41="NOT",T42="NOT",T43="NOT",T44="NOT",T45="NOT",T46="NOT",T47="NOT",T48="NOT",T49="NOT",T50="NOT",T51="NOT",T52="NOT",T53="NOT",T54="NOT"),"NOT",1)</f>
        <v>NOT</v>
      </c>
    </row>
    <row r="40" spans="2:22" ht="12.75">
      <c r="B40" s="194"/>
      <c r="C40" s="65"/>
      <c r="D40" s="195"/>
      <c r="E40" s="180"/>
      <c r="F40" s="196" t="s">
        <v>48</v>
      </c>
      <c r="G40" s="180"/>
      <c r="H40" s="197"/>
      <c r="I40" s="180"/>
      <c r="J40" s="197"/>
      <c r="K40" s="65"/>
      <c r="L40" s="107">
        <f aca="true" t="shared" si="5" ref="L40:L54">TRUNC(H40*J40,2)</f>
        <v>0</v>
      </c>
      <c r="N40" s="60"/>
      <c r="R40" s="58" t="str">
        <f aca="true" t="shared" si="6" ref="R40:R54">IF(AND(($L40&gt;0),ISBLANK(B40)),B40,"NOT")</f>
        <v>NOT</v>
      </c>
      <c r="S40" s="58" t="str">
        <f aca="true" t="shared" si="7" ref="S40:S54">IF(AND(($L40&gt;0),ISBLANK(D40)),D40,"NOT")</f>
        <v>NOT</v>
      </c>
      <c r="T40" s="58" t="str">
        <f aca="true" t="shared" si="8" ref="T40:T54">IF(AND(($L40&gt;0),ISBLANK(F40)),F40,"NOT")</f>
        <v>NOT</v>
      </c>
      <c r="V40" s="58">
        <f>LEFT(D40,3)</f>
      </c>
    </row>
    <row r="41" spans="2:22" ht="12.75">
      <c r="B41" s="194"/>
      <c r="C41" s="65"/>
      <c r="D41" s="195"/>
      <c r="E41" s="180"/>
      <c r="F41" s="196" t="s">
        <v>48</v>
      </c>
      <c r="G41" s="180"/>
      <c r="H41" s="197"/>
      <c r="I41" s="180"/>
      <c r="J41" s="197"/>
      <c r="K41" s="65"/>
      <c r="L41" s="107">
        <f t="shared" si="5"/>
        <v>0</v>
      </c>
      <c r="N41" s="60"/>
      <c r="R41" s="58" t="str">
        <f t="shared" si="6"/>
        <v>NOT</v>
      </c>
      <c r="S41" s="58" t="str">
        <f t="shared" si="7"/>
        <v>NOT</v>
      </c>
      <c r="T41" s="58" t="str">
        <f t="shared" si="8"/>
        <v>NOT</v>
      </c>
      <c r="V41" s="58">
        <f aca="true" t="shared" si="9" ref="V41:V95">LEFT(D41,3)</f>
      </c>
    </row>
    <row r="42" spans="2:22" ht="12.75">
      <c r="B42" s="194"/>
      <c r="C42" s="65"/>
      <c r="D42" s="195"/>
      <c r="E42" s="180"/>
      <c r="F42" s="196" t="s">
        <v>48</v>
      </c>
      <c r="G42" s="180"/>
      <c r="H42" s="197"/>
      <c r="I42" s="180"/>
      <c r="J42" s="197"/>
      <c r="K42" s="65"/>
      <c r="L42" s="107">
        <f t="shared" si="5"/>
        <v>0</v>
      </c>
      <c r="N42" s="60"/>
      <c r="R42" s="58" t="str">
        <f t="shared" si="6"/>
        <v>NOT</v>
      </c>
      <c r="S42" s="58" t="str">
        <f t="shared" si="7"/>
        <v>NOT</v>
      </c>
      <c r="T42" s="58" t="str">
        <f t="shared" si="8"/>
        <v>NOT</v>
      </c>
      <c r="V42" s="58">
        <f t="shared" si="9"/>
      </c>
    </row>
    <row r="43" spans="2:22" ht="12.75">
      <c r="B43" s="194"/>
      <c r="C43" s="65"/>
      <c r="D43" s="195"/>
      <c r="E43" s="180"/>
      <c r="F43" s="196" t="s">
        <v>48</v>
      </c>
      <c r="G43" s="180"/>
      <c r="H43" s="197"/>
      <c r="I43" s="180"/>
      <c r="J43" s="197"/>
      <c r="K43" s="65"/>
      <c r="L43" s="107">
        <f t="shared" si="5"/>
        <v>0</v>
      </c>
      <c r="N43" s="60"/>
      <c r="R43" s="58" t="str">
        <f t="shared" si="6"/>
        <v>NOT</v>
      </c>
      <c r="S43" s="58" t="str">
        <f t="shared" si="7"/>
        <v>NOT</v>
      </c>
      <c r="T43" s="58" t="str">
        <f t="shared" si="8"/>
        <v>NOT</v>
      </c>
      <c r="V43" s="58">
        <f t="shared" si="9"/>
      </c>
    </row>
    <row r="44" spans="2:22" ht="12.75">
      <c r="B44" s="194"/>
      <c r="C44" s="65"/>
      <c r="D44" s="195"/>
      <c r="E44" s="180"/>
      <c r="F44" s="196" t="s">
        <v>48</v>
      </c>
      <c r="G44" s="180"/>
      <c r="H44" s="197"/>
      <c r="I44" s="180"/>
      <c r="J44" s="197"/>
      <c r="K44" s="65"/>
      <c r="L44" s="107">
        <f t="shared" si="5"/>
        <v>0</v>
      </c>
      <c r="N44" s="60"/>
      <c r="R44" s="58" t="str">
        <f t="shared" si="6"/>
        <v>NOT</v>
      </c>
      <c r="S44" s="58" t="str">
        <f t="shared" si="7"/>
        <v>NOT</v>
      </c>
      <c r="T44" s="58" t="str">
        <f t="shared" si="8"/>
        <v>NOT</v>
      </c>
      <c r="V44" s="58">
        <f t="shared" si="9"/>
      </c>
    </row>
    <row r="45" spans="2:22" ht="12.75">
      <c r="B45" s="194"/>
      <c r="C45" s="65"/>
      <c r="D45" s="195"/>
      <c r="E45" s="180"/>
      <c r="F45" s="196" t="s">
        <v>48</v>
      </c>
      <c r="G45" s="180"/>
      <c r="H45" s="197"/>
      <c r="I45" s="180"/>
      <c r="J45" s="197"/>
      <c r="K45" s="65"/>
      <c r="L45" s="107">
        <f t="shared" si="5"/>
        <v>0</v>
      </c>
      <c r="N45" s="60"/>
      <c r="R45" s="58" t="str">
        <f t="shared" si="6"/>
        <v>NOT</v>
      </c>
      <c r="S45" s="58" t="str">
        <f t="shared" si="7"/>
        <v>NOT</v>
      </c>
      <c r="T45" s="58" t="str">
        <f t="shared" si="8"/>
        <v>NOT</v>
      </c>
      <c r="V45" s="58">
        <f t="shared" si="9"/>
      </c>
    </row>
    <row r="46" spans="2:22" ht="12.75">
      <c r="B46" s="194"/>
      <c r="C46" s="65"/>
      <c r="D46" s="195"/>
      <c r="E46" s="180"/>
      <c r="F46" s="196" t="s">
        <v>48</v>
      </c>
      <c r="G46" s="180"/>
      <c r="H46" s="197"/>
      <c r="I46" s="180"/>
      <c r="J46" s="197"/>
      <c r="K46" s="65"/>
      <c r="L46" s="107">
        <f t="shared" si="5"/>
        <v>0</v>
      </c>
      <c r="N46" s="60"/>
      <c r="R46" s="58" t="str">
        <f t="shared" si="6"/>
        <v>NOT</v>
      </c>
      <c r="S46" s="58" t="str">
        <f t="shared" si="7"/>
        <v>NOT</v>
      </c>
      <c r="T46" s="58" t="str">
        <f t="shared" si="8"/>
        <v>NOT</v>
      </c>
      <c r="V46" s="58">
        <f t="shared" si="9"/>
      </c>
    </row>
    <row r="47" spans="2:22" ht="12.75">
      <c r="B47" s="194"/>
      <c r="C47" s="65"/>
      <c r="D47" s="195"/>
      <c r="E47" s="180"/>
      <c r="F47" s="196" t="s">
        <v>48</v>
      </c>
      <c r="G47" s="180"/>
      <c r="H47" s="197"/>
      <c r="I47" s="180"/>
      <c r="J47" s="197"/>
      <c r="K47" s="65"/>
      <c r="L47" s="107">
        <f t="shared" si="5"/>
        <v>0</v>
      </c>
      <c r="N47" s="60"/>
      <c r="R47" s="58" t="str">
        <f t="shared" si="6"/>
        <v>NOT</v>
      </c>
      <c r="S47" s="58" t="str">
        <f t="shared" si="7"/>
        <v>NOT</v>
      </c>
      <c r="T47" s="58" t="str">
        <f t="shared" si="8"/>
        <v>NOT</v>
      </c>
      <c r="V47" s="58">
        <f t="shared" si="9"/>
      </c>
    </row>
    <row r="48" spans="2:22" ht="12.75">
      <c r="B48" s="194"/>
      <c r="C48" s="65"/>
      <c r="D48" s="195"/>
      <c r="E48" s="180"/>
      <c r="F48" s="196" t="s">
        <v>48</v>
      </c>
      <c r="G48" s="180"/>
      <c r="H48" s="197"/>
      <c r="I48" s="180"/>
      <c r="J48" s="197"/>
      <c r="K48" s="65"/>
      <c r="L48" s="107">
        <f t="shared" si="5"/>
        <v>0</v>
      </c>
      <c r="N48" s="60"/>
      <c r="R48" s="58" t="str">
        <f t="shared" si="6"/>
        <v>NOT</v>
      </c>
      <c r="S48" s="58" t="str">
        <f t="shared" si="7"/>
        <v>NOT</v>
      </c>
      <c r="T48" s="58" t="str">
        <f t="shared" si="8"/>
        <v>NOT</v>
      </c>
      <c r="V48" s="58">
        <f t="shared" si="9"/>
      </c>
    </row>
    <row r="49" spans="2:22" ht="12.75">
      <c r="B49" s="194"/>
      <c r="C49" s="65"/>
      <c r="D49" s="195"/>
      <c r="E49" s="180"/>
      <c r="F49" s="196" t="s">
        <v>48</v>
      </c>
      <c r="G49" s="180"/>
      <c r="H49" s="197"/>
      <c r="I49" s="180"/>
      <c r="J49" s="197"/>
      <c r="K49" s="65"/>
      <c r="L49" s="107">
        <f t="shared" si="5"/>
        <v>0</v>
      </c>
      <c r="N49" s="60"/>
      <c r="R49" s="58" t="str">
        <f t="shared" si="6"/>
        <v>NOT</v>
      </c>
      <c r="S49" s="58" t="str">
        <f t="shared" si="7"/>
        <v>NOT</v>
      </c>
      <c r="T49" s="58" t="str">
        <f t="shared" si="8"/>
        <v>NOT</v>
      </c>
      <c r="V49" s="58">
        <f t="shared" si="9"/>
      </c>
    </row>
    <row r="50" spans="2:22" ht="12.75">
      <c r="B50" s="194"/>
      <c r="C50" s="65"/>
      <c r="D50" s="195"/>
      <c r="E50" s="180"/>
      <c r="F50" s="196" t="s">
        <v>48</v>
      </c>
      <c r="G50" s="180"/>
      <c r="H50" s="197"/>
      <c r="I50" s="180"/>
      <c r="J50" s="197"/>
      <c r="K50" s="65"/>
      <c r="L50" s="107">
        <f t="shared" si="5"/>
        <v>0</v>
      </c>
      <c r="N50" s="60"/>
      <c r="R50" s="58" t="str">
        <f t="shared" si="6"/>
        <v>NOT</v>
      </c>
      <c r="S50" s="58" t="str">
        <f t="shared" si="7"/>
        <v>NOT</v>
      </c>
      <c r="T50" s="58" t="str">
        <f t="shared" si="8"/>
        <v>NOT</v>
      </c>
      <c r="V50" s="58">
        <f t="shared" si="9"/>
      </c>
    </row>
    <row r="51" spans="2:22" ht="12.75">
      <c r="B51" s="194"/>
      <c r="C51" s="65"/>
      <c r="D51" s="195"/>
      <c r="E51" s="180"/>
      <c r="F51" s="196" t="s">
        <v>48</v>
      </c>
      <c r="G51" s="180"/>
      <c r="H51" s="197"/>
      <c r="I51" s="180"/>
      <c r="J51" s="197"/>
      <c r="K51" s="65"/>
      <c r="L51" s="107">
        <f t="shared" si="5"/>
        <v>0</v>
      </c>
      <c r="N51" s="60"/>
      <c r="R51" s="58" t="str">
        <f t="shared" si="6"/>
        <v>NOT</v>
      </c>
      <c r="S51" s="58" t="str">
        <f t="shared" si="7"/>
        <v>NOT</v>
      </c>
      <c r="T51" s="58" t="str">
        <f t="shared" si="8"/>
        <v>NOT</v>
      </c>
      <c r="V51" s="58">
        <f t="shared" si="9"/>
      </c>
    </row>
    <row r="52" spans="2:22" ht="12.75">
      <c r="B52" s="194"/>
      <c r="C52" s="65"/>
      <c r="D52" s="195"/>
      <c r="E52" s="180"/>
      <c r="F52" s="196" t="s">
        <v>48</v>
      </c>
      <c r="G52" s="180"/>
      <c r="H52" s="197"/>
      <c r="I52" s="180"/>
      <c r="J52" s="197"/>
      <c r="K52" s="65"/>
      <c r="L52" s="107">
        <f t="shared" si="5"/>
        <v>0</v>
      </c>
      <c r="N52" s="60"/>
      <c r="R52" s="58" t="str">
        <f t="shared" si="6"/>
        <v>NOT</v>
      </c>
      <c r="S52" s="58" t="str">
        <f t="shared" si="7"/>
        <v>NOT</v>
      </c>
      <c r="T52" s="58" t="str">
        <f t="shared" si="8"/>
        <v>NOT</v>
      </c>
      <c r="V52" s="58">
        <f t="shared" si="9"/>
      </c>
    </row>
    <row r="53" spans="2:22" ht="12.75">
      <c r="B53" s="194"/>
      <c r="C53" s="65"/>
      <c r="D53" s="195"/>
      <c r="E53" s="180"/>
      <c r="F53" s="196" t="s">
        <v>48</v>
      </c>
      <c r="G53" s="180"/>
      <c r="H53" s="197"/>
      <c r="I53" s="180"/>
      <c r="J53" s="197"/>
      <c r="K53" s="65"/>
      <c r="L53" s="107">
        <f t="shared" si="5"/>
        <v>0</v>
      </c>
      <c r="N53" s="60"/>
      <c r="R53" s="58" t="str">
        <f t="shared" si="6"/>
        <v>NOT</v>
      </c>
      <c r="S53" s="58" t="str">
        <f t="shared" si="7"/>
        <v>NOT</v>
      </c>
      <c r="T53" s="58" t="str">
        <f t="shared" si="8"/>
        <v>NOT</v>
      </c>
      <c r="V53" s="58">
        <f t="shared" si="9"/>
      </c>
    </row>
    <row r="54" spans="2:22" ht="12.75">
      <c r="B54" s="194"/>
      <c r="C54" s="65"/>
      <c r="D54" s="195"/>
      <c r="E54" s="180"/>
      <c r="F54" s="196" t="s">
        <v>48</v>
      </c>
      <c r="G54" s="180"/>
      <c r="H54" s="197"/>
      <c r="I54" s="180"/>
      <c r="J54" s="197"/>
      <c r="K54" s="65"/>
      <c r="L54" s="107">
        <f t="shared" si="5"/>
        <v>0</v>
      </c>
      <c r="N54" s="60"/>
      <c r="R54" s="58" t="str">
        <f t="shared" si="6"/>
        <v>NOT</v>
      </c>
      <c r="S54" s="58" t="str">
        <f t="shared" si="7"/>
        <v>NOT</v>
      </c>
      <c r="T54" s="58" t="str">
        <f t="shared" si="8"/>
        <v>NOT</v>
      </c>
      <c r="V54" s="58">
        <f t="shared" si="9"/>
      </c>
    </row>
    <row r="55" spans="2:14" ht="12.75">
      <c r="B55" s="81"/>
      <c r="C55" s="65"/>
      <c r="D55" s="60"/>
      <c r="F55" s="60"/>
      <c r="H55" s="60"/>
      <c r="J55" s="60"/>
      <c r="K55" s="65"/>
      <c r="L55" s="60"/>
      <c r="N55" s="168"/>
    </row>
    <row r="56" spans="2:14" ht="12.75">
      <c r="B56" s="81"/>
      <c r="C56" s="65"/>
      <c r="D56" s="60"/>
      <c r="F56" s="60"/>
      <c r="H56" s="60"/>
      <c r="J56" s="60"/>
      <c r="K56" s="65"/>
      <c r="L56" s="60"/>
      <c r="N56" s="168"/>
    </row>
    <row r="57" spans="1:19" ht="27" customHeight="1">
      <c r="A57" s="184">
        <v>3</v>
      </c>
      <c r="B57" s="185" t="s">
        <v>127</v>
      </c>
      <c r="C57" s="186"/>
      <c r="D57" s="518" t="s">
        <v>142</v>
      </c>
      <c r="E57" s="540"/>
      <c r="F57" s="540"/>
      <c r="G57" s="540"/>
      <c r="H57" s="541"/>
      <c r="I57" s="187"/>
      <c r="J57" s="188" t="s">
        <v>11</v>
      </c>
      <c r="K57" s="186"/>
      <c r="L57" s="189">
        <f>ROUNDDOWN(L7*0.15,2)</f>
        <v>0</v>
      </c>
      <c r="M57" s="187"/>
      <c r="N57" s="190">
        <f>IF(L57=0,0%,L57/L$3)</f>
        <v>0</v>
      </c>
      <c r="P57" s="205"/>
      <c r="Q57" s="172">
        <f>IF(N57&gt;P57,D57,"")</f>
      </c>
      <c r="R57" s="58">
        <f>IF(OR(N57&gt;O57,N57&gt;P57),"Overhead costs shall not exceed 5 per cent of each partner’s total eligible budget and shall not exceed 25 per cent of the total staff costs in each partner’s budget!","")</f>
      </c>
      <c r="S57" s="62"/>
    </row>
    <row r="58" spans="2:14" ht="12.75">
      <c r="B58" s="81"/>
      <c r="C58" s="65"/>
      <c r="D58" s="60"/>
      <c r="F58" s="60"/>
      <c r="H58" s="60"/>
      <c r="J58" s="60"/>
      <c r="K58" s="65"/>
      <c r="L58" s="60"/>
      <c r="N58" s="168"/>
    </row>
    <row r="59" spans="1:17" ht="27" customHeight="1">
      <c r="A59" s="184">
        <v>4</v>
      </c>
      <c r="B59" s="185" t="s">
        <v>129</v>
      </c>
      <c r="C59" s="186"/>
      <c r="D59" s="518" t="s">
        <v>336</v>
      </c>
      <c r="E59" s="519"/>
      <c r="F59" s="519"/>
      <c r="G59" s="519"/>
      <c r="H59" s="520"/>
      <c r="I59" s="187"/>
      <c r="J59" s="188" t="s">
        <v>11</v>
      </c>
      <c r="K59" s="186"/>
      <c r="L59" s="189">
        <f>(L61+L79+L97)</f>
        <v>0</v>
      </c>
      <c r="M59" s="187"/>
      <c r="N59" s="190">
        <f>IF(L59=0,0%,L59/L$3)</f>
        <v>0</v>
      </c>
      <c r="O59" s="338">
        <f>IF(LEN(Q59)&gt;1,1,0)</f>
        <v>0</v>
      </c>
      <c r="P59" s="72"/>
      <c r="Q59" s="58">
        <f>IF(AND(L9&gt;0,(L61+L79+L97)),D59,"")</f>
      </c>
    </row>
    <row r="60" spans="1:22" s="55" customFormat="1" ht="7.5" customHeight="1">
      <c r="A60" s="64"/>
      <c r="B60" s="65"/>
      <c r="C60" s="65"/>
      <c r="D60" s="51"/>
      <c r="E60" s="51"/>
      <c r="F60" s="51"/>
      <c r="G60" s="51"/>
      <c r="H60" s="51"/>
      <c r="I60" s="51"/>
      <c r="J60" s="51"/>
      <c r="K60" s="65"/>
      <c r="L60" s="51"/>
      <c r="M60" s="51"/>
      <c r="N60" s="51"/>
      <c r="O60" s="66"/>
      <c r="V60" s="58"/>
    </row>
    <row r="61" spans="1:18" ht="13.5" customHeight="1">
      <c r="A61" s="207"/>
      <c r="B61" s="209" t="s">
        <v>412</v>
      </c>
      <c r="C61" s="208"/>
      <c r="D61" s="527" t="s">
        <v>86</v>
      </c>
      <c r="E61" s="528"/>
      <c r="F61" s="528"/>
      <c r="G61" s="528"/>
      <c r="H61" s="528"/>
      <c r="I61" s="210"/>
      <c r="J61" s="211" t="s">
        <v>11</v>
      </c>
      <c r="K61" s="65"/>
      <c r="L61" s="350">
        <f>SUM(L68:L77)</f>
        <v>0</v>
      </c>
      <c r="M61" s="183"/>
      <c r="N61" s="351">
        <f>IF(L61=0,0%,L61/L$3)</f>
        <v>0</v>
      </c>
      <c r="O61" s="338">
        <f>IF(LEN(R61)&gt;3,1,0)</f>
        <v>0</v>
      </c>
      <c r="R61" s="58" t="str">
        <f>IF(AND(R67="NOT",S67="NOT",T67="NOT"),"NOT",D61)</f>
        <v>NOT</v>
      </c>
    </row>
    <row r="62" spans="1:22" s="55" customFormat="1" ht="3" customHeight="1">
      <c r="A62" s="64"/>
      <c r="B62" s="65"/>
      <c r="C62" s="65"/>
      <c r="D62" s="51"/>
      <c r="E62" s="51"/>
      <c r="F62" s="51"/>
      <c r="G62" s="51"/>
      <c r="H62" s="51"/>
      <c r="I62" s="51"/>
      <c r="J62" s="51"/>
      <c r="K62" s="65"/>
      <c r="L62" s="51"/>
      <c r="M62" s="51"/>
      <c r="N62" s="51"/>
      <c r="O62" s="66"/>
      <c r="V62" s="58"/>
    </row>
    <row r="63" spans="2:18" ht="12.75" customHeight="1">
      <c r="B63" s="530" t="s">
        <v>108</v>
      </c>
      <c r="C63" s="531"/>
      <c r="D63" s="531"/>
      <c r="E63" s="531"/>
      <c r="F63" s="531"/>
      <c r="H63" s="60"/>
      <c r="J63" s="60"/>
      <c r="K63" s="65"/>
      <c r="L63" s="60"/>
      <c r="N63" s="168"/>
      <c r="R63" s="58" t="str">
        <f>IF(AND(($L61&gt;0),ISBLANK(B65)),B63,"NOT")</f>
        <v>NOT</v>
      </c>
    </row>
    <row r="64" spans="2:14" ht="3" customHeight="1">
      <c r="B64" s="81"/>
      <c r="C64" s="65"/>
      <c r="D64" s="60"/>
      <c r="F64" s="60"/>
      <c r="H64" s="60"/>
      <c r="J64" s="60"/>
      <c r="K64" s="65"/>
      <c r="L64" s="60"/>
      <c r="N64" s="168"/>
    </row>
    <row r="65" spans="2:14" ht="50.25" customHeight="1">
      <c r="B65" s="521"/>
      <c r="C65" s="522"/>
      <c r="D65" s="522"/>
      <c r="E65" s="522"/>
      <c r="F65" s="522"/>
      <c r="G65" s="522"/>
      <c r="H65" s="522"/>
      <c r="I65" s="522"/>
      <c r="J65" s="522"/>
      <c r="K65" s="522"/>
      <c r="L65" s="523"/>
      <c r="M65" s="51" t="s">
        <v>12</v>
      </c>
      <c r="N65" s="168"/>
    </row>
    <row r="66" spans="2:14" ht="3.75" customHeight="1">
      <c r="B66" s="81"/>
      <c r="C66" s="65"/>
      <c r="D66" s="60"/>
      <c r="F66" s="60"/>
      <c r="H66" s="60"/>
      <c r="J66" s="60"/>
      <c r="K66" s="65"/>
      <c r="L66" s="60"/>
      <c r="N66" s="168"/>
    </row>
    <row r="67" spans="2:20" ht="12.75" customHeight="1">
      <c r="B67" s="181" t="s">
        <v>10</v>
      </c>
      <c r="C67" s="65"/>
      <c r="D67" s="181" t="s">
        <v>409</v>
      </c>
      <c r="F67" s="181" t="s">
        <v>113</v>
      </c>
      <c r="H67" s="181" t="s">
        <v>9</v>
      </c>
      <c r="J67" s="181" t="s">
        <v>8</v>
      </c>
      <c r="K67" s="182"/>
      <c r="L67" s="80" t="s">
        <v>81</v>
      </c>
      <c r="N67" s="60"/>
      <c r="R67" s="192" t="str">
        <f>IF(AND(R68="NOT",R69="NOT",R70="NOT",R71="NOT",R72="NOT",R73="NOT",R74="NOT",R75="NOT",R76="NOT",R77="NOT",R63="NOT"),"NOT",D61)</f>
        <v>NOT</v>
      </c>
      <c r="S67" s="192" t="str">
        <f>IF(AND(S68="NOT",S69="NOT",S70="NOT",S71="NOT",S72="NOT",S73="NOT",S74="NOT",S75="NOT",S76="NOT",S77="NOT",R63="NOT"),"NOT",D61)</f>
        <v>NOT</v>
      </c>
      <c r="T67" s="192" t="str">
        <f>IF(AND(T68="NOT",T69="NOT",T70="NOT",T71="NOT",T72="NOT",T73="NOT",T74="NOT",T75="NOT",T76="NOT",T77="NOT",R63="NOT"),"NOT",D61)</f>
        <v>NOT</v>
      </c>
    </row>
    <row r="68" spans="2:22" ht="12.75">
      <c r="B68" s="194"/>
      <c r="C68" s="65"/>
      <c r="D68" s="195"/>
      <c r="E68" s="180"/>
      <c r="F68" s="196"/>
      <c r="G68" s="180"/>
      <c r="H68" s="197"/>
      <c r="I68" s="180"/>
      <c r="J68" s="197"/>
      <c r="K68" s="65"/>
      <c r="L68" s="107">
        <f aca="true" t="shared" si="10" ref="L68:L77">TRUNC(H68*J68,2)</f>
        <v>0</v>
      </c>
      <c r="N68" s="60"/>
      <c r="R68" s="58" t="str">
        <f aca="true" t="shared" si="11" ref="R68:R77">IF(AND(($L68&gt;0),ISBLANK(B68)),B68,"NOT")</f>
        <v>NOT</v>
      </c>
      <c r="S68" s="58" t="str">
        <f aca="true" t="shared" si="12" ref="S68:S77">IF(AND(($L68&gt;0),ISBLANK(D68)),D68,"NOT")</f>
        <v>NOT</v>
      </c>
      <c r="T68" s="58" t="str">
        <f aca="true" t="shared" si="13" ref="T68:T77">IF(AND(($L68&gt;0),ISBLANK(F68)),F68,"NOT")</f>
        <v>NOT</v>
      </c>
      <c r="V68" s="58">
        <f t="shared" si="9"/>
      </c>
    </row>
    <row r="69" spans="2:22" ht="12.75">
      <c r="B69" s="194"/>
      <c r="C69" s="65"/>
      <c r="D69" s="195"/>
      <c r="E69" s="180"/>
      <c r="F69" s="196"/>
      <c r="G69" s="180"/>
      <c r="H69" s="197"/>
      <c r="I69" s="180"/>
      <c r="J69" s="197"/>
      <c r="K69" s="65"/>
      <c r="L69" s="107">
        <f t="shared" si="10"/>
        <v>0</v>
      </c>
      <c r="N69" s="60"/>
      <c r="R69" s="58" t="str">
        <f t="shared" si="11"/>
        <v>NOT</v>
      </c>
      <c r="S69" s="58" t="str">
        <f t="shared" si="12"/>
        <v>NOT</v>
      </c>
      <c r="T69" s="58" t="str">
        <f t="shared" si="13"/>
        <v>NOT</v>
      </c>
      <c r="V69" s="58">
        <f t="shared" si="9"/>
      </c>
    </row>
    <row r="70" spans="2:22" ht="12.75">
      <c r="B70" s="194"/>
      <c r="C70" s="65"/>
      <c r="D70" s="195"/>
      <c r="E70" s="180"/>
      <c r="F70" s="196"/>
      <c r="G70" s="180"/>
      <c r="H70" s="197"/>
      <c r="I70" s="180"/>
      <c r="J70" s="197"/>
      <c r="K70" s="65"/>
      <c r="L70" s="107">
        <f t="shared" si="10"/>
        <v>0</v>
      </c>
      <c r="N70" s="60"/>
      <c r="R70" s="58" t="str">
        <f t="shared" si="11"/>
        <v>NOT</v>
      </c>
      <c r="S70" s="58" t="str">
        <f t="shared" si="12"/>
        <v>NOT</v>
      </c>
      <c r="T70" s="58" t="str">
        <f t="shared" si="13"/>
        <v>NOT</v>
      </c>
      <c r="V70" s="58">
        <f t="shared" si="9"/>
      </c>
    </row>
    <row r="71" spans="2:22" ht="12.75">
      <c r="B71" s="194"/>
      <c r="C71" s="65"/>
      <c r="D71" s="195"/>
      <c r="E71" s="180"/>
      <c r="F71" s="196"/>
      <c r="G71" s="180"/>
      <c r="H71" s="197"/>
      <c r="I71" s="180"/>
      <c r="J71" s="197"/>
      <c r="K71" s="65"/>
      <c r="L71" s="107">
        <f t="shared" si="10"/>
        <v>0</v>
      </c>
      <c r="N71" s="60"/>
      <c r="R71" s="58" t="str">
        <f t="shared" si="11"/>
        <v>NOT</v>
      </c>
      <c r="S71" s="58" t="str">
        <f t="shared" si="12"/>
        <v>NOT</v>
      </c>
      <c r="T71" s="58" t="str">
        <f t="shared" si="13"/>
        <v>NOT</v>
      </c>
      <c r="V71" s="58">
        <f t="shared" si="9"/>
      </c>
    </row>
    <row r="72" spans="2:22" ht="12.75">
      <c r="B72" s="194"/>
      <c r="C72" s="65"/>
      <c r="D72" s="195"/>
      <c r="E72" s="180"/>
      <c r="F72" s="196"/>
      <c r="G72" s="180"/>
      <c r="H72" s="197"/>
      <c r="I72" s="180"/>
      <c r="J72" s="197"/>
      <c r="K72" s="65"/>
      <c r="L72" s="107">
        <f t="shared" si="10"/>
        <v>0</v>
      </c>
      <c r="N72" s="60"/>
      <c r="R72" s="58" t="str">
        <f t="shared" si="11"/>
        <v>NOT</v>
      </c>
      <c r="S72" s="58" t="str">
        <f t="shared" si="12"/>
        <v>NOT</v>
      </c>
      <c r="T72" s="58" t="str">
        <f t="shared" si="13"/>
        <v>NOT</v>
      </c>
      <c r="V72" s="58">
        <f t="shared" si="9"/>
      </c>
    </row>
    <row r="73" spans="2:22" ht="12.75">
      <c r="B73" s="194"/>
      <c r="C73" s="65"/>
      <c r="D73" s="195"/>
      <c r="E73" s="180"/>
      <c r="F73" s="196"/>
      <c r="G73" s="180"/>
      <c r="H73" s="197"/>
      <c r="I73" s="180"/>
      <c r="J73" s="197"/>
      <c r="K73" s="65"/>
      <c r="L73" s="107">
        <f t="shared" si="10"/>
        <v>0</v>
      </c>
      <c r="N73" s="60"/>
      <c r="R73" s="58" t="str">
        <f t="shared" si="11"/>
        <v>NOT</v>
      </c>
      <c r="S73" s="58" t="str">
        <f t="shared" si="12"/>
        <v>NOT</v>
      </c>
      <c r="T73" s="58" t="str">
        <f t="shared" si="13"/>
        <v>NOT</v>
      </c>
      <c r="V73" s="58">
        <f t="shared" si="9"/>
      </c>
    </row>
    <row r="74" spans="2:22" ht="12.75">
      <c r="B74" s="194"/>
      <c r="C74" s="65"/>
      <c r="D74" s="195"/>
      <c r="E74" s="180"/>
      <c r="F74" s="196"/>
      <c r="G74" s="180"/>
      <c r="H74" s="197"/>
      <c r="I74" s="180"/>
      <c r="J74" s="197"/>
      <c r="K74" s="65"/>
      <c r="L74" s="107">
        <f t="shared" si="10"/>
        <v>0</v>
      </c>
      <c r="N74" s="60"/>
      <c r="R74" s="58" t="str">
        <f t="shared" si="11"/>
        <v>NOT</v>
      </c>
      <c r="S74" s="58" t="str">
        <f t="shared" si="12"/>
        <v>NOT</v>
      </c>
      <c r="T74" s="58" t="str">
        <f t="shared" si="13"/>
        <v>NOT</v>
      </c>
      <c r="V74" s="58">
        <f t="shared" si="9"/>
      </c>
    </row>
    <row r="75" spans="2:22" ht="12.75">
      <c r="B75" s="194"/>
      <c r="C75" s="65"/>
      <c r="D75" s="195"/>
      <c r="E75" s="180"/>
      <c r="F75" s="196"/>
      <c r="G75" s="180"/>
      <c r="H75" s="197"/>
      <c r="I75" s="180"/>
      <c r="J75" s="197"/>
      <c r="K75" s="65"/>
      <c r="L75" s="107">
        <f t="shared" si="10"/>
        <v>0</v>
      </c>
      <c r="N75" s="60"/>
      <c r="R75" s="58" t="str">
        <f t="shared" si="11"/>
        <v>NOT</v>
      </c>
      <c r="S75" s="58" t="str">
        <f t="shared" si="12"/>
        <v>NOT</v>
      </c>
      <c r="T75" s="58" t="str">
        <f t="shared" si="13"/>
        <v>NOT</v>
      </c>
      <c r="V75" s="58">
        <f t="shared" si="9"/>
      </c>
    </row>
    <row r="76" spans="2:22" ht="12.75">
      <c r="B76" s="194"/>
      <c r="C76" s="65"/>
      <c r="D76" s="195"/>
      <c r="E76" s="180"/>
      <c r="F76" s="196"/>
      <c r="G76" s="180"/>
      <c r="H76" s="197"/>
      <c r="I76" s="180"/>
      <c r="J76" s="197"/>
      <c r="K76" s="65"/>
      <c r="L76" s="107">
        <f t="shared" si="10"/>
        <v>0</v>
      </c>
      <c r="N76" s="60"/>
      <c r="R76" s="58" t="str">
        <f t="shared" si="11"/>
        <v>NOT</v>
      </c>
      <c r="S76" s="58" t="str">
        <f t="shared" si="12"/>
        <v>NOT</v>
      </c>
      <c r="T76" s="58" t="str">
        <f t="shared" si="13"/>
        <v>NOT</v>
      </c>
      <c r="V76" s="58">
        <f t="shared" si="9"/>
      </c>
    </row>
    <row r="77" spans="2:22" ht="12.75">
      <c r="B77" s="194"/>
      <c r="C77" s="65"/>
      <c r="D77" s="195"/>
      <c r="E77" s="180"/>
      <c r="F77" s="196"/>
      <c r="G77" s="180"/>
      <c r="H77" s="197"/>
      <c r="I77" s="180"/>
      <c r="J77" s="197"/>
      <c r="K77" s="65"/>
      <c r="L77" s="107">
        <f t="shared" si="10"/>
        <v>0</v>
      </c>
      <c r="N77" s="60"/>
      <c r="R77" s="58" t="str">
        <f t="shared" si="11"/>
        <v>NOT</v>
      </c>
      <c r="S77" s="58" t="str">
        <f t="shared" si="12"/>
        <v>NOT</v>
      </c>
      <c r="T77" s="58" t="str">
        <f t="shared" si="13"/>
        <v>NOT</v>
      </c>
      <c r="V77" s="58">
        <f t="shared" si="9"/>
      </c>
    </row>
    <row r="78" spans="2:14" ht="12.75">
      <c r="B78" s="81"/>
      <c r="C78" s="65"/>
      <c r="D78" s="60"/>
      <c r="F78" s="60"/>
      <c r="H78" s="60"/>
      <c r="J78" s="60"/>
      <c r="K78" s="65"/>
      <c r="L78" s="60"/>
      <c r="N78" s="168"/>
    </row>
    <row r="79" spans="1:18" ht="13.5" customHeight="1">
      <c r="A79" s="207"/>
      <c r="B79" s="209" t="s">
        <v>130</v>
      </c>
      <c r="C79" s="208"/>
      <c r="D79" s="527" t="s">
        <v>86</v>
      </c>
      <c r="E79" s="528"/>
      <c r="F79" s="528"/>
      <c r="G79" s="528"/>
      <c r="H79" s="528"/>
      <c r="I79" s="210"/>
      <c r="J79" s="211" t="s">
        <v>11</v>
      </c>
      <c r="K79" s="65"/>
      <c r="L79" s="350">
        <f>SUM(L86:L95)</f>
        <v>0</v>
      </c>
      <c r="M79" s="183"/>
      <c r="N79" s="351">
        <f>IF(L79=0,0%,L79/L$3)</f>
        <v>0</v>
      </c>
      <c r="O79" s="338">
        <f>IF(LEN(R79)&gt;3,1,0)</f>
        <v>0</v>
      </c>
      <c r="R79" s="58" t="str">
        <f>IF(AND(R85="NOT",S85="NOT",T85="NOT"),"NOT",D79)</f>
        <v>NOT</v>
      </c>
    </row>
    <row r="80" spans="1:22" s="55" customFormat="1" ht="3" customHeight="1">
      <c r="A80" s="64"/>
      <c r="B80" s="65"/>
      <c r="C80" s="65"/>
      <c r="D80" s="51"/>
      <c r="E80" s="51"/>
      <c r="F80" s="51"/>
      <c r="G80" s="51"/>
      <c r="H80" s="51"/>
      <c r="I80" s="51"/>
      <c r="J80" s="51"/>
      <c r="K80" s="65"/>
      <c r="L80" s="51"/>
      <c r="M80" s="51"/>
      <c r="N80" s="51"/>
      <c r="O80" s="66"/>
      <c r="V80" s="58"/>
    </row>
    <row r="81" spans="2:18" ht="12.75" customHeight="1">
      <c r="B81" s="530" t="s">
        <v>108</v>
      </c>
      <c r="C81" s="531"/>
      <c r="D81" s="531"/>
      <c r="E81" s="531"/>
      <c r="F81" s="531"/>
      <c r="H81" s="60"/>
      <c r="J81" s="60"/>
      <c r="K81" s="65"/>
      <c r="L81" s="60"/>
      <c r="N81" s="168"/>
      <c r="R81" s="58" t="str">
        <f>IF(AND(($L79&gt;0),ISBLANK(B83)),B81,"NOT")</f>
        <v>NOT</v>
      </c>
    </row>
    <row r="82" spans="2:14" ht="3" customHeight="1">
      <c r="B82" s="81"/>
      <c r="C82" s="65"/>
      <c r="D82" s="60"/>
      <c r="F82" s="60"/>
      <c r="H82" s="60"/>
      <c r="J82" s="60"/>
      <c r="K82" s="65"/>
      <c r="L82" s="60"/>
      <c r="N82" s="168"/>
    </row>
    <row r="83" spans="2:14" ht="50.25" customHeight="1">
      <c r="B83" s="521"/>
      <c r="C83" s="522"/>
      <c r="D83" s="522"/>
      <c r="E83" s="522"/>
      <c r="F83" s="522"/>
      <c r="G83" s="522"/>
      <c r="H83" s="522"/>
      <c r="I83" s="522"/>
      <c r="J83" s="522"/>
      <c r="K83" s="522"/>
      <c r="L83" s="523"/>
      <c r="M83" s="51" t="s">
        <v>12</v>
      </c>
      <c r="N83" s="168"/>
    </row>
    <row r="84" spans="2:14" ht="3.75" customHeight="1">
      <c r="B84" s="81"/>
      <c r="C84" s="65"/>
      <c r="D84" s="60"/>
      <c r="F84" s="60"/>
      <c r="H84" s="60"/>
      <c r="J84" s="60"/>
      <c r="K84" s="65"/>
      <c r="L84" s="60"/>
      <c r="N84" s="168"/>
    </row>
    <row r="85" spans="2:20" ht="12.75" customHeight="1">
      <c r="B85" s="181" t="s">
        <v>10</v>
      </c>
      <c r="C85" s="65"/>
      <c r="D85" s="181" t="s">
        <v>409</v>
      </c>
      <c r="F85" s="181" t="s">
        <v>113</v>
      </c>
      <c r="H85" s="181" t="s">
        <v>9</v>
      </c>
      <c r="J85" s="181" t="s">
        <v>8</v>
      </c>
      <c r="K85" s="182"/>
      <c r="L85" s="80" t="s">
        <v>81</v>
      </c>
      <c r="N85" s="60"/>
      <c r="R85" s="192" t="str">
        <f>IF(AND(R86="NOT",R87="NOT",R88="NOT",R89="NOT",R90="NOT",R91="NOT",R92="NOT",R93="NOT",R94="NOT",R95="NOT",R81="NOT"),"NOT",D79)</f>
        <v>NOT</v>
      </c>
      <c r="S85" s="192" t="str">
        <f>IF(AND(S86="NOT",S87="NOT",S88="NOT",S89="NOT",S90="NOT",S91="NOT",S92="NOT",S93="NOT",S94="NOT",S95="NOT",R81="NOT"),"NOT",D79)</f>
        <v>NOT</v>
      </c>
      <c r="T85" s="192" t="str">
        <f>IF(AND(T86="NOT",T87="NOT",T88="NOT",T89="NOT",T90="NOT",T91="NOT",T92="NOT",T93="NOT",T94="NOT",T95="NOT",R81="NOT"),"NOT",D79)</f>
        <v>NOT</v>
      </c>
    </row>
    <row r="86" spans="2:22" ht="12.75">
      <c r="B86" s="194"/>
      <c r="C86" s="65"/>
      <c r="D86" s="195"/>
      <c r="E86" s="180"/>
      <c r="F86" s="196"/>
      <c r="G86" s="180"/>
      <c r="H86" s="197"/>
      <c r="I86" s="180"/>
      <c r="J86" s="197"/>
      <c r="K86" s="65"/>
      <c r="L86" s="107">
        <f aca="true" t="shared" si="14" ref="L86:L95">TRUNC(H86*J86,2)</f>
        <v>0</v>
      </c>
      <c r="N86" s="60"/>
      <c r="R86" s="58" t="str">
        <f aca="true" t="shared" si="15" ref="R86:R95">IF(AND(($L86&gt;0),ISBLANK(B86)),B86,"NOT")</f>
        <v>NOT</v>
      </c>
      <c r="S86" s="58" t="str">
        <f aca="true" t="shared" si="16" ref="S86:S95">IF(AND(($L86&gt;0),ISBLANK(D86)),D86,"NOT")</f>
        <v>NOT</v>
      </c>
      <c r="T86" s="58" t="str">
        <f aca="true" t="shared" si="17" ref="T86:T95">IF(AND(($L86&gt;0),ISBLANK(F86)),F86,"NOT")</f>
        <v>NOT</v>
      </c>
      <c r="V86" s="58">
        <f t="shared" si="9"/>
      </c>
    </row>
    <row r="87" spans="2:22" ht="12.75">
      <c r="B87" s="194"/>
      <c r="C87" s="65"/>
      <c r="D87" s="195"/>
      <c r="E87" s="180"/>
      <c r="F87" s="196"/>
      <c r="G87" s="180"/>
      <c r="H87" s="197"/>
      <c r="I87" s="180"/>
      <c r="J87" s="197"/>
      <c r="K87" s="65"/>
      <c r="L87" s="107">
        <f t="shared" si="14"/>
        <v>0</v>
      </c>
      <c r="N87" s="60"/>
      <c r="R87" s="58" t="str">
        <f t="shared" si="15"/>
        <v>NOT</v>
      </c>
      <c r="S87" s="58" t="str">
        <f t="shared" si="16"/>
        <v>NOT</v>
      </c>
      <c r="T87" s="58" t="str">
        <f t="shared" si="17"/>
        <v>NOT</v>
      </c>
      <c r="V87" s="58">
        <f t="shared" si="9"/>
      </c>
    </row>
    <row r="88" spans="2:22" ht="12.75">
      <c r="B88" s="194"/>
      <c r="C88" s="65"/>
      <c r="D88" s="195"/>
      <c r="E88" s="180"/>
      <c r="F88" s="196"/>
      <c r="G88" s="180"/>
      <c r="H88" s="197"/>
      <c r="I88" s="180"/>
      <c r="J88" s="197"/>
      <c r="K88" s="65"/>
      <c r="L88" s="107">
        <f t="shared" si="14"/>
        <v>0</v>
      </c>
      <c r="N88" s="60"/>
      <c r="R88" s="58" t="str">
        <f t="shared" si="15"/>
        <v>NOT</v>
      </c>
      <c r="S88" s="58" t="str">
        <f t="shared" si="16"/>
        <v>NOT</v>
      </c>
      <c r="T88" s="58" t="str">
        <f t="shared" si="17"/>
        <v>NOT</v>
      </c>
      <c r="V88" s="58">
        <f t="shared" si="9"/>
      </c>
    </row>
    <row r="89" spans="2:22" ht="12.75">
      <c r="B89" s="194"/>
      <c r="C89" s="65"/>
      <c r="D89" s="195"/>
      <c r="E89" s="180"/>
      <c r="F89" s="196"/>
      <c r="G89" s="180"/>
      <c r="H89" s="197"/>
      <c r="I89" s="180"/>
      <c r="J89" s="197"/>
      <c r="K89" s="65"/>
      <c r="L89" s="107">
        <f t="shared" si="14"/>
        <v>0</v>
      </c>
      <c r="N89" s="60"/>
      <c r="R89" s="58" t="str">
        <f t="shared" si="15"/>
        <v>NOT</v>
      </c>
      <c r="S89" s="58" t="str">
        <f t="shared" si="16"/>
        <v>NOT</v>
      </c>
      <c r="T89" s="58" t="str">
        <f t="shared" si="17"/>
        <v>NOT</v>
      </c>
      <c r="V89" s="58">
        <f t="shared" si="9"/>
      </c>
    </row>
    <row r="90" spans="2:22" ht="12.75">
      <c r="B90" s="194"/>
      <c r="C90" s="65"/>
      <c r="D90" s="195"/>
      <c r="E90" s="180"/>
      <c r="F90" s="196"/>
      <c r="G90" s="180"/>
      <c r="H90" s="197"/>
      <c r="I90" s="180"/>
      <c r="J90" s="197"/>
      <c r="K90" s="65"/>
      <c r="L90" s="107">
        <f t="shared" si="14"/>
        <v>0</v>
      </c>
      <c r="N90" s="60"/>
      <c r="R90" s="58" t="str">
        <f t="shared" si="15"/>
        <v>NOT</v>
      </c>
      <c r="S90" s="58" t="str">
        <f t="shared" si="16"/>
        <v>NOT</v>
      </c>
      <c r="T90" s="58" t="str">
        <f t="shared" si="17"/>
        <v>NOT</v>
      </c>
      <c r="V90" s="58">
        <f t="shared" si="9"/>
      </c>
    </row>
    <row r="91" spans="2:22" ht="12.75">
      <c r="B91" s="194"/>
      <c r="C91" s="65"/>
      <c r="D91" s="195"/>
      <c r="E91" s="180"/>
      <c r="F91" s="196"/>
      <c r="G91" s="180"/>
      <c r="H91" s="197"/>
      <c r="I91" s="180"/>
      <c r="J91" s="197"/>
      <c r="K91" s="65"/>
      <c r="L91" s="107">
        <f t="shared" si="14"/>
        <v>0</v>
      </c>
      <c r="N91" s="60"/>
      <c r="R91" s="58" t="str">
        <f t="shared" si="15"/>
        <v>NOT</v>
      </c>
      <c r="S91" s="58" t="str">
        <f t="shared" si="16"/>
        <v>NOT</v>
      </c>
      <c r="T91" s="58" t="str">
        <f t="shared" si="17"/>
        <v>NOT</v>
      </c>
      <c r="V91" s="58">
        <f t="shared" si="9"/>
      </c>
    </row>
    <row r="92" spans="2:22" ht="12.75">
      <c r="B92" s="194"/>
      <c r="C92" s="65"/>
      <c r="D92" s="195"/>
      <c r="E92" s="180"/>
      <c r="F92" s="196"/>
      <c r="G92" s="180"/>
      <c r="H92" s="197"/>
      <c r="I92" s="180"/>
      <c r="J92" s="197"/>
      <c r="K92" s="65"/>
      <c r="L92" s="107">
        <f t="shared" si="14"/>
        <v>0</v>
      </c>
      <c r="N92" s="60"/>
      <c r="R92" s="58" t="str">
        <f t="shared" si="15"/>
        <v>NOT</v>
      </c>
      <c r="S92" s="58" t="str">
        <f t="shared" si="16"/>
        <v>NOT</v>
      </c>
      <c r="T92" s="58" t="str">
        <f t="shared" si="17"/>
        <v>NOT</v>
      </c>
      <c r="V92" s="58">
        <f t="shared" si="9"/>
      </c>
    </row>
    <row r="93" spans="2:22" ht="12.75">
      <c r="B93" s="194"/>
      <c r="C93" s="65"/>
      <c r="D93" s="195"/>
      <c r="E93" s="180"/>
      <c r="F93" s="196"/>
      <c r="G93" s="180"/>
      <c r="H93" s="197"/>
      <c r="I93" s="180"/>
      <c r="J93" s="197"/>
      <c r="K93" s="65"/>
      <c r="L93" s="107">
        <f t="shared" si="14"/>
        <v>0</v>
      </c>
      <c r="N93" s="60"/>
      <c r="R93" s="58" t="str">
        <f t="shared" si="15"/>
        <v>NOT</v>
      </c>
      <c r="S93" s="58" t="str">
        <f t="shared" si="16"/>
        <v>NOT</v>
      </c>
      <c r="T93" s="58" t="str">
        <f t="shared" si="17"/>
        <v>NOT</v>
      </c>
      <c r="V93" s="58">
        <f t="shared" si="9"/>
      </c>
    </row>
    <row r="94" spans="2:22" ht="12.75">
      <c r="B94" s="194"/>
      <c r="C94" s="65"/>
      <c r="D94" s="195"/>
      <c r="E94" s="180"/>
      <c r="F94" s="196"/>
      <c r="G94" s="180"/>
      <c r="H94" s="197"/>
      <c r="I94" s="180"/>
      <c r="J94" s="197"/>
      <c r="K94" s="65"/>
      <c r="L94" s="107">
        <f t="shared" si="14"/>
        <v>0</v>
      </c>
      <c r="N94" s="60"/>
      <c r="R94" s="58" t="str">
        <f t="shared" si="15"/>
        <v>NOT</v>
      </c>
      <c r="S94" s="58" t="str">
        <f t="shared" si="16"/>
        <v>NOT</v>
      </c>
      <c r="T94" s="58" t="str">
        <f t="shared" si="17"/>
        <v>NOT</v>
      </c>
      <c r="V94" s="58">
        <f t="shared" si="9"/>
      </c>
    </row>
    <row r="95" spans="2:22" ht="12.75">
      <c r="B95" s="194"/>
      <c r="C95" s="65"/>
      <c r="D95" s="195"/>
      <c r="E95" s="180"/>
      <c r="F95" s="196"/>
      <c r="G95" s="180"/>
      <c r="H95" s="197"/>
      <c r="I95" s="180"/>
      <c r="J95" s="197"/>
      <c r="K95" s="65"/>
      <c r="L95" s="107">
        <f t="shared" si="14"/>
        <v>0</v>
      </c>
      <c r="N95" s="60"/>
      <c r="R95" s="58" t="str">
        <f t="shared" si="15"/>
        <v>NOT</v>
      </c>
      <c r="S95" s="58" t="str">
        <f t="shared" si="16"/>
        <v>NOT</v>
      </c>
      <c r="T95" s="58" t="str">
        <f t="shared" si="17"/>
        <v>NOT</v>
      </c>
      <c r="V95" s="58">
        <f t="shared" si="9"/>
      </c>
    </row>
    <row r="96" spans="1:22" s="55" customFormat="1" ht="12.75" customHeight="1">
      <c r="A96" s="64"/>
      <c r="B96" s="65"/>
      <c r="C96" s="65"/>
      <c r="D96" s="51"/>
      <c r="E96" s="51"/>
      <c r="F96" s="51"/>
      <c r="G96" s="51"/>
      <c r="H96" s="51"/>
      <c r="I96" s="51"/>
      <c r="J96" s="51"/>
      <c r="K96" s="65"/>
      <c r="L96" s="51"/>
      <c r="M96" s="51"/>
      <c r="N96" s="51"/>
      <c r="O96" s="66"/>
      <c r="V96" s="58"/>
    </row>
    <row r="97" spans="1:18" ht="13.5" customHeight="1">
      <c r="A97" s="207"/>
      <c r="B97" s="209" t="s">
        <v>413</v>
      </c>
      <c r="C97" s="208"/>
      <c r="D97" s="527" t="s">
        <v>86</v>
      </c>
      <c r="E97" s="528"/>
      <c r="F97" s="528"/>
      <c r="G97" s="528"/>
      <c r="H97" s="528"/>
      <c r="I97" s="210"/>
      <c r="J97" s="211" t="s">
        <v>11</v>
      </c>
      <c r="K97" s="65"/>
      <c r="L97" s="350">
        <f>SUM(L104:L113)</f>
        <v>0</v>
      </c>
      <c r="M97" s="183"/>
      <c r="N97" s="351">
        <f>IF(L97=0,0%,L97/L$3)</f>
        <v>0</v>
      </c>
      <c r="O97" s="338">
        <f>IF(LEN(R97)&gt;3,1,0)</f>
        <v>0</v>
      </c>
      <c r="R97" s="58" t="str">
        <f>IF(AND(R103="NOT",S103="NOT",T103="NOT"),"NOT",D97)</f>
        <v>NOT</v>
      </c>
    </row>
    <row r="98" spans="1:22" s="55" customFormat="1" ht="3" customHeight="1">
      <c r="A98" s="64"/>
      <c r="B98" s="65"/>
      <c r="C98" s="65"/>
      <c r="D98" s="51"/>
      <c r="E98" s="51"/>
      <c r="F98" s="51"/>
      <c r="G98" s="51"/>
      <c r="H98" s="51"/>
      <c r="I98" s="51"/>
      <c r="J98" s="51"/>
      <c r="K98" s="65"/>
      <c r="L98" s="51"/>
      <c r="M98" s="51"/>
      <c r="N98" s="51"/>
      <c r="O98" s="66"/>
      <c r="V98" s="58"/>
    </row>
    <row r="99" spans="2:18" ht="12.75" customHeight="1">
      <c r="B99" s="530" t="s">
        <v>108</v>
      </c>
      <c r="C99" s="531"/>
      <c r="D99" s="531"/>
      <c r="E99" s="531"/>
      <c r="F99" s="531"/>
      <c r="H99" s="60"/>
      <c r="J99" s="60"/>
      <c r="K99" s="65"/>
      <c r="L99" s="60"/>
      <c r="N99" s="168"/>
      <c r="R99" s="58" t="str">
        <f>IF(AND(($L97&gt;0),ISBLANK(B101)),B99,"NOT")</f>
        <v>NOT</v>
      </c>
    </row>
    <row r="100" spans="2:14" ht="3" customHeight="1">
      <c r="B100" s="81"/>
      <c r="C100" s="65"/>
      <c r="D100" s="60"/>
      <c r="F100" s="60"/>
      <c r="H100" s="60"/>
      <c r="J100" s="60"/>
      <c r="K100" s="65"/>
      <c r="L100" s="60"/>
      <c r="N100" s="168"/>
    </row>
    <row r="101" spans="2:14" ht="50.25" customHeight="1">
      <c r="B101" s="521"/>
      <c r="C101" s="522"/>
      <c r="D101" s="522"/>
      <c r="E101" s="522"/>
      <c r="F101" s="522"/>
      <c r="G101" s="522"/>
      <c r="H101" s="522"/>
      <c r="I101" s="522"/>
      <c r="J101" s="522"/>
      <c r="K101" s="522"/>
      <c r="L101" s="523"/>
      <c r="M101" s="51" t="s">
        <v>12</v>
      </c>
      <c r="N101" s="168"/>
    </row>
    <row r="102" spans="2:14" ht="3.75" customHeight="1">
      <c r="B102" s="81"/>
      <c r="C102" s="65"/>
      <c r="D102" s="60"/>
      <c r="F102" s="60"/>
      <c r="H102" s="60"/>
      <c r="J102" s="60"/>
      <c r="K102" s="65"/>
      <c r="L102" s="60"/>
      <c r="N102" s="168"/>
    </row>
    <row r="103" spans="2:20" ht="12.75" customHeight="1">
      <c r="B103" s="181" t="s">
        <v>10</v>
      </c>
      <c r="C103" s="65"/>
      <c r="D103" s="181" t="s">
        <v>409</v>
      </c>
      <c r="F103" s="181" t="s">
        <v>113</v>
      </c>
      <c r="H103" s="181" t="s">
        <v>9</v>
      </c>
      <c r="J103" s="181" t="s">
        <v>8</v>
      </c>
      <c r="K103" s="182"/>
      <c r="L103" s="80" t="s">
        <v>81</v>
      </c>
      <c r="N103" s="60"/>
      <c r="R103" s="192" t="str">
        <f>IF(AND(R104="NOT",R105="NOT",R106="NOT",R107="NOT",R108="NOT",R109="NOT",R110="NOT",R111="NOT",R112="NOT",R113="NOT",R99="NOT"),"NOT",D97)</f>
        <v>NOT</v>
      </c>
      <c r="S103" s="192" t="str">
        <f>IF(AND(S104="NOT",S105="NOT",S106="NOT",S107="NOT",S108="NOT",S109="NOT",S110="NOT",S111="NOT",S112="NOT",S113="NOT",R99="NOT"),"NOT",D97)</f>
        <v>NOT</v>
      </c>
      <c r="T103" s="192" t="str">
        <f>IF(AND(T104="NOT",T105="NOT",T106="NOT",T107="NOT",T108="NOT",T109="NOT",T110="NOT",T111="NOT",T112="NOT",T113="NOT",R99="NOT"),"NOT",D97)</f>
        <v>NOT</v>
      </c>
    </row>
    <row r="104" spans="2:22" ht="12.75">
      <c r="B104" s="194"/>
      <c r="C104" s="65"/>
      <c r="D104" s="195"/>
      <c r="E104" s="180"/>
      <c r="F104" s="196"/>
      <c r="G104" s="180"/>
      <c r="H104" s="197"/>
      <c r="I104" s="180"/>
      <c r="J104" s="197"/>
      <c r="K104" s="65"/>
      <c r="L104" s="107">
        <f aca="true" t="shared" si="18" ref="L104:L113">TRUNC(H104*J104,2)</f>
        <v>0</v>
      </c>
      <c r="N104" s="60"/>
      <c r="R104" s="58" t="str">
        <f aca="true" t="shared" si="19" ref="R104:R113">IF(AND(($L104&gt;0),ISBLANK(B104)),B104,"NOT")</f>
        <v>NOT</v>
      </c>
      <c r="S104" s="58" t="str">
        <f aca="true" t="shared" si="20" ref="S104:S113">IF(AND(($L104&gt;0),ISBLANK(D104)),D104,"NOT")</f>
        <v>NOT</v>
      </c>
      <c r="T104" s="58" t="str">
        <f aca="true" t="shared" si="21" ref="T104:T113">IF(AND(($L104&gt;0),ISBLANK(F104)),F104,"NOT")</f>
        <v>NOT</v>
      </c>
      <c r="V104" s="58">
        <f aca="true" t="shared" si="22" ref="V104:V113">LEFT(D104,3)</f>
      </c>
    </row>
    <row r="105" spans="2:22" ht="12.75">
      <c r="B105" s="194"/>
      <c r="C105" s="65"/>
      <c r="D105" s="195"/>
      <c r="E105" s="180"/>
      <c r="F105" s="196"/>
      <c r="G105" s="180"/>
      <c r="H105" s="197"/>
      <c r="I105" s="180"/>
      <c r="J105" s="197"/>
      <c r="K105" s="65"/>
      <c r="L105" s="107">
        <f t="shared" si="18"/>
        <v>0</v>
      </c>
      <c r="N105" s="60"/>
      <c r="R105" s="58" t="str">
        <f t="shared" si="19"/>
        <v>NOT</v>
      </c>
      <c r="S105" s="58" t="str">
        <f t="shared" si="20"/>
        <v>NOT</v>
      </c>
      <c r="T105" s="58" t="str">
        <f t="shared" si="21"/>
        <v>NOT</v>
      </c>
      <c r="V105" s="58">
        <f t="shared" si="22"/>
      </c>
    </row>
    <row r="106" spans="2:22" ht="12.75">
      <c r="B106" s="194"/>
      <c r="C106" s="65"/>
      <c r="D106" s="195"/>
      <c r="E106" s="180"/>
      <c r="F106" s="196"/>
      <c r="G106" s="180"/>
      <c r="H106" s="197"/>
      <c r="I106" s="180"/>
      <c r="J106" s="197"/>
      <c r="K106" s="65"/>
      <c r="L106" s="107">
        <f t="shared" si="18"/>
        <v>0</v>
      </c>
      <c r="N106" s="60"/>
      <c r="R106" s="58" t="str">
        <f t="shared" si="19"/>
        <v>NOT</v>
      </c>
      <c r="S106" s="58" t="str">
        <f t="shared" si="20"/>
        <v>NOT</v>
      </c>
      <c r="T106" s="58" t="str">
        <f t="shared" si="21"/>
        <v>NOT</v>
      </c>
      <c r="V106" s="58">
        <f t="shared" si="22"/>
      </c>
    </row>
    <row r="107" spans="2:22" ht="12.75">
      <c r="B107" s="194"/>
      <c r="C107" s="65"/>
      <c r="D107" s="195"/>
      <c r="E107" s="180"/>
      <c r="F107" s="196"/>
      <c r="G107" s="180"/>
      <c r="H107" s="197"/>
      <c r="I107" s="180"/>
      <c r="J107" s="197"/>
      <c r="K107" s="65"/>
      <c r="L107" s="107">
        <f t="shared" si="18"/>
        <v>0</v>
      </c>
      <c r="N107" s="60"/>
      <c r="R107" s="58" t="str">
        <f t="shared" si="19"/>
        <v>NOT</v>
      </c>
      <c r="S107" s="58" t="str">
        <f t="shared" si="20"/>
        <v>NOT</v>
      </c>
      <c r="T107" s="58" t="str">
        <f t="shared" si="21"/>
        <v>NOT</v>
      </c>
      <c r="V107" s="58">
        <f t="shared" si="22"/>
      </c>
    </row>
    <row r="108" spans="2:22" ht="12.75">
      <c r="B108" s="194"/>
      <c r="C108" s="65"/>
      <c r="D108" s="195"/>
      <c r="E108" s="180"/>
      <c r="F108" s="196"/>
      <c r="G108" s="180"/>
      <c r="H108" s="197"/>
      <c r="I108" s="180"/>
      <c r="J108" s="197"/>
      <c r="K108" s="65"/>
      <c r="L108" s="107">
        <f t="shared" si="18"/>
        <v>0</v>
      </c>
      <c r="N108" s="60"/>
      <c r="R108" s="58" t="str">
        <f t="shared" si="19"/>
        <v>NOT</v>
      </c>
      <c r="S108" s="58" t="str">
        <f t="shared" si="20"/>
        <v>NOT</v>
      </c>
      <c r="T108" s="58" t="str">
        <f t="shared" si="21"/>
        <v>NOT</v>
      </c>
      <c r="V108" s="58">
        <f t="shared" si="22"/>
      </c>
    </row>
    <row r="109" spans="2:22" ht="12.75">
      <c r="B109" s="194"/>
      <c r="C109" s="65"/>
      <c r="D109" s="195"/>
      <c r="E109" s="180"/>
      <c r="F109" s="196"/>
      <c r="G109" s="180"/>
      <c r="H109" s="197"/>
      <c r="I109" s="180"/>
      <c r="J109" s="197"/>
      <c r="K109" s="65"/>
      <c r="L109" s="107">
        <f t="shared" si="18"/>
        <v>0</v>
      </c>
      <c r="N109" s="60"/>
      <c r="R109" s="58" t="str">
        <f t="shared" si="19"/>
        <v>NOT</v>
      </c>
      <c r="S109" s="58" t="str">
        <f t="shared" si="20"/>
        <v>NOT</v>
      </c>
      <c r="T109" s="58" t="str">
        <f t="shared" si="21"/>
        <v>NOT</v>
      </c>
      <c r="V109" s="58">
        <f t="shared" si="22"/>
      </c>
    </row>
    <row r="110" spans="2:22" ht="12.75">
      <c r="B110" s="194"/>
      <c r="C110" s="65"/>
      <c r="D110" s="195"/>
      <c r="E110" s="180"/>
      <c r="F110" s="196"/>
      <c r="G110" s="180"/>
      <c r="H110" s="197"/>
      <c r="I110" s="180"/>
      <c r="J110" s="197"/>
      <c r="K110" s="65"/>
      <c r="L110" s="107">
        <f t="shared" si="18"/>
        <v>0</v>
      </c>
      <c r="N110" s="60"/>
      <c r="R110" s="58" t="str">
        <f t="shared" si="19"/>
        <v>NOT</v>
      </c>
      <c r="S110" s="58" t="str">
        <f t="shared" si="20"/>
        <v>NOT</v>
      </c>
      <c r="T110" s="58" t="str">
        <f t="shared" si="21"/>
        <v>NOT</v>
      </c>
      <c r="V110" s="58">
        <f t="shared" si="22"/>
      </c>
    </row>
    <row r="111" spans="2:22" ht="12.75">
      <c r="B111" s="194"/>
      <c r="C111" s="65"/>
      <c r="D111" s="195"/>
      <c r="E111" s="180"/>
      <c r="F111" s="196"/>
      <c r="G111" s="180"/>
      <c r="H111" s="197"/>
      <c r="I111" s="180"/>
      <c r="J111" s="197"/>
      <c r="K111" s="65"/>
      <c r="L111" s="107">
        <f t="shared" si="18"/>
        <v>0</v>
      </c>
      <c r="N111" s="60"/>
      <c r="R111" s="58" t="str">
        <f t="shared" si="19"/>
        <v>NOT</v>
      </c>
      <c r="S111" s="58" t="str">
        <f t="shared" si="20"/>
        <v>NOT</v>
      </c>
      <c r="T111" s="58" t="str">
        <f t="shared" si="21"/>
        <v>NOT</v>
      </c>
      <c r="V111" s="58">
        <f t="shared" si="22"/>
      </c>
    </row>
    <row r="112" spans="2:22" ht="12.75">
      <c r="B112" s="194"/>
      <c r="C112" s="65"/>
      <c r="D112" s="195"/>
      <c r="E112" s="180"/>
      <c r="F112" s="196"/>
      <c r="G112" s="180"/>
      <c r="H112" s="197"/>
      <c r="I112" s="180"/>
      <c r="J112" s="197"/>
      <c r="K112" s="65"/>
      <c r="L112" s="107">
        <f t="shared" si="18"/>
        <v>0</v>
      </c>
      <c r="N112" s="60"/>
      <c r="R112" s="58" t="str">
        <f t="shared" si="19"/>
        <v>NOT</v>
      </c>
      <c r="S112" s="58" t="str">
        <f t="shared" si="20"/>
        <v>NOT</v>
      </c>
      <c r="T112" s="58" t="str">
        <f t="shared" si="21"/>
        <v>NOT</v>
      </c>
      <c r="V112" s="58">
        <f t="shared" si="22"/>
      </c>
    </row>
    <row r="113" spans="2:22" ht="12.75">
      <c r="B113" s="194"/>
      <c r="C113" s="65"/>
      <c r="D113" s="195"/>
      <c r="E113" s="180"/>
      <c r="F113" s="196"/>
      <c r="G113" s="180"/>
      <c r="H113" s="197"/>
      <c r="I113" s="180"/>
      <c r="J113" s="197"/>
      <c r="K113" s="65"/>
      <c r="L113" s="107">
        <f t="shared" si="18"/>
        <v>0</v>
      </c>
      <c r="N113" s="60"/>
      <c r="R113" s="58" t="str">
        <f t="shared" si="19"/>
        <v>NOT</v>
      </c>
      <c r="S113" s="58" t="str">
        <f t="shared" si="20"/>
        <v>NOT</v>
      </c>
      <c r="T113" s="58" t="str">
        <f t="shared" si="21"/>
        <v>NOT</v>
      </c>
      <c r="V113" s="58">
        <f t="shared" si="22"/>
      </c>
    </row>
    <row r="114" spans="2:14" ht="12.75">
      <c r="B114" s="81"/>
      <c r="C114" s="65"/>
      <c r="D114" s="60"/>
      <c r="F114" s="60"/>
      <c r="H114" s="60"/>
      <c r="J114" s="60"/>
      <c r="K114" s="65"/>
      <c r="L114" s="60"/>
      <c r="N114" s="168"/>
    </row>
    <row r="115" spans="2:14" ht="12.75">
      <c r="B115" s="81"/>
      <c r="C115" s="65"/>
      <c r="D115" s="60"/>
      <c r="F115" s="60"/>
      <c r="H115" s="60"/>
      <c r="J115" s="60"/>
      <c r="K115" s="65"/>
      <c r="L115" s="60"/>
      <c r="N115" s="168"/>
    </row>
    <row r="116" spans="1:17" ht="27" customHeight="1">
      <c r="A116" s="184">
        <v>5</v>
      </c>
      <c r="B116" s="185" t="s">
        <v>131</v>
      </c>
      <c r="C116" s="186"/>
      <c r="D116" s="518" t="s">
        <v>337</v>
      </c>
      <c r="E116" s="519"/>
      <c r="F116" s="519"/>
      <c r="G116" s="519"/>
      <c r="H116" s="520"/>
      <c r="I116" s="187"/>
      <c r="J116" s="188" t="s">
        <v>11</v>
      </c>
      <c r="K116" s="186"/>
      <c r="L116" s="189">
        <f>L118+L129+L147+L165+L179+L191+L209</f>
        <v>0</v>
      </c>
      <c r="M116" s="187"/>
      <c r="N116" s="190">
        <f>IF(L116=0,0%,L116/L$3)</f>
        <v>0</v>
      </c>
      <c r="O116" s="71"/>
      <c r="P116" s="72"/>
      <c r="Q116" s="58">
        <f>IF(N116&gt;O116,D116,"")</f>
      </c>
    </row>
    <row r="117" spans="1:22" s="55" customFormat="1" ht="7.5" customHeight="1">
      <c r="A117" s="64"/>
      <c r="B117" s="65"/>
      <c r="C117" s="65"/>
      <c r="D117" s="51"/>
      <c r="E117" s="51"/>
      <c r="F117" s="51"/>
      <c r="G117" s="51"/>
      <c r="H117" s="51"/>
      <c r="I117" s="51"/>
      <c r="J117" s="51"/>
      <c r="K117" s="65"/>
      <c r="L117" s="51"/>
      <c r="M117" s="51"/>
      <c r="N117" s="51"/>
      <c r="O117" s="66"/>
      <c r="V117" s="58"/>
    </row>
    <row r="118" spans="1:18" ht="13.5" customHeight="1">
      <c r="A118" s="207"/>
      <c r="B118" s="209" t="s">
        <v>132</v>
      </c>
      <c r="C118" s="208"/>
      <c r="D118" s="527" t="s">
        <v>86</v>
      </c>
      <c r="E118" s="528"/>
      <c r="F118" s="528"/>
      <c r="G118" s="528"/>
      <c r="H118" s="528"/>
      <c r="I118" s="210"/>
      <c r="J118" s="211" t="s">
        <v>11</v>
      </c>
      <c r="K118" s="65"/>
      <c r="L118" s="350">
        <f>SUM(L125:L127)</f>
        <v>0</v>
      </c>
      <c r="M118" s="183"/>
      <c r="N118" s="351">
        <f>IF(L118=0,0%,L118/L$3)</f>
        <v>0</v>
      </c>
      <c r="O118" s="338">
        <f>IF(LEN(R118)&gt;3,1,0)</f>
        <v>0</v>
      </c>
      <c r="R118" s="58" t="str">
        <f>IF(AND(R124="NOT",S124="NOT",T124="NOT"),"NOT",D118)</f>
        <v>NOT</v>
      </c>
    </row>
    <row r="119" spans="1:22" s="55" customFormat="1" ht="3" customHeight="1">
      <c r="A119" s="64"/>
      <c r="B119" s="65"/>
      <c r="C119" s="65"/>
      <c r="D119" s="51"/>
      <c r="E119" s="51"/>
      <c r="F119" s="51"/>
      <c r="G119" s="51"/>
      <c r="H119" s="51"/>
      <c r="I119" s="51"/>
      <c r="J119" s="51"/>
      <c r="K119" s="65"/>
      <c r="L119" s="51"/>
      <c r="M119" s="51"/>
      <c r="N119" s="51"/>
      <c r="O119" s="66"/>
      <c r="V119" s="58"/>
    </row>
    <row r="120" spans="2:18" ht="12.75" customHeight="1">
      <c r="B120" s="530" t="s">
        <v>108</v>
      </c>
      <c r="C120" s="531"/>
      <c r="D120" s="531"/>
      <c r="E120" s="531"/>
      <c r="F120" s="531"/>
      <c r="H120" s="60"/>
      <c r="J120" s="60"/>
      <c r="K120" s="65"/>
      <c r="L120" s="60"/>
      <c r="N120" s="168"/>
      <c r="R120" s="58" t="str">
        <f>IF(AND(($L118&gt;0),ISBLANK(B122)),B120,"NOT")</f>
        <v>NOT</v>
      </c>
    </row>
    <row r="121" spans="2:14" ht="3" customHeight="1">
      <c r="B121" s="81"/>
      <c r="C121" s="65"/>
      <c r="D121" s="60"/>
      <c r="F121" s="60"/>
      <c r="H121" s="60"/>
      <c r="J121" s="60"/>
      <c r="K121" s="65"/>
      <c r="L121" s="60"/>
      <c r="N121" s="168"/>
    </row>
    <row r="122" spans="2:14" ht="36" customHeight="1">
      <c r="B122" s="521"/>
      <c r="C122" s="522"/>
      <c r="D122" s="522"/>
      <c r="E122" s="522"/>
      <c r="F122" s="522"/>
      <c r="G122" s="522"/>
      <c r="H122" s="522"/>
      <c r="I122" s="522"/>
      <c r="J122" s="522"/>
      <c r="K122" s="522"/>
      <c r="L122" s="523"/>
      <c r="M122" s="51" t="s">
        <v>12</v>
      </c>
      <c r="N122" s="168"/>
    </row>
    <row r="123" spans="2:14" ht="3.75" customHeight="1">
      <c r="B123" s="81"/>
      <c r="C123" s="65"/>
      <c r="D123" s="60"/>
      <c r="F123" s="60"/>
      <c r="H123" s="60"/>
      <c r="J123" s="60"/>
      <c r="K123" s="65"/>
      <c r="L123" s="60"/>
      <c r="N123" s="168"/>
    </row>
    <row r="124" spans="2:20" ht="12.75" customHeight="1">
      <c r="B124" s="181" t="s">
        <v>10</v>
      </c>
      <c r="C124" s="65"/>
      <c r="D124" s="181" t="s">
        <v>409</v>
      </c>
      <c r="F124" s="181" t="s">
        <v>113</v>
      </c>
      <c r="H124" s="181" t="s">
        <v>9</v>
      </c>
      <c r="J124" s="181" t="s">
        <v>8</v>
      </c>
      <c r="K124" s="182"/>
      <c r="L124" s="80" t="s">
        <v>81</v>
      </c>
      <c r="N124" s="60"/>
      <c r="R124" s="192" t="str">
        <f>IF(AND(R125="NOT",R126="NOT",R127="NOT",R120="NOT"),"NOT",D118)</f>
        <v>NOT</v>
      </c>
      <c r="S124" s="192" t="str">
        <f>IF(AND(S125="NOT",S126="NOT",S127="NOT",R120="NOT"),"NOT",D118)</f>
        <v>NOT</v>
      </c>
      <c r="T124" s="192" t="str">
        <f>IF(AND(T125="NOT",T126="NOT",T127="NOT",R120="NOT"),"NOT",D118)</f>
        <v>NOT</v>
      </c>
    </row>
    <row r="125" spans="2:22" ht="12.75">
      <c r="B125" s="194"/>
      <c r="C125" s="65"/>
      <c r="D125" s="195"/>
      <c r="E125" s="180"/>
      <c r="F125" s="196"/>
      <c r="G125" s="180"/>
      <c r="H125" s="197"/>
      <c r="I125" s="180"/>
      <c r="J125" s="197"/>
      <c r="K125" s="65"/>
      <c r="L125" s="107">
        <f>TRUNC(H125*J125,2)</f>
        <v>0</v>
      </c>
      <c r="N125" s="60"/>
      <c r="R125" s="58" t="str">
        <f>IF(AND(($L125&gt;0),ISBLANK(B125)),B125,"NOT")</f>
        <v>NOT</v>
      </c>
      <c r="S125" s="58" t="str">
        <f>IF(AND(($L125&gt;0),ISBLANK(D125)),D125,"NOT")</f>
        <v>NOT</v>
      </c>
      <c r="T125" s="58" t="str">
        <f>IF(AND(($L125&gt;0),ISBLANK(F125)),F125,"NOT")</f>
        <v>NOT</v>
      </c>
      <c r="V125" s="58">
        <f>LEFT(D125,3)</f>
      </c>
    </row>
    <row r="126" spans="2:22" ht="12.75">
      <c r="B126" s="194"/>
      <c r="C126" s="65"/>
      <c r="D126" s="195"/>
      <c r="E126" s="180"/>
      <c r="F126" s="196"/>
      <c r="G126" s="180"/>
      <c r="H126" s="197"/>
      <c r="I126" s="180"/>
      <c r="J126" s="197"/>
      <c r="K126" s="65"/>
      <c r="L126" s="107">
        <f>TRUNC(H126*J126,2)</f>
        <v>0</v>
      </c>
      <c r="N126" s="60"/>
      <c r="R126" s="58" t="str">
        <f>IF(AND(($L126&gt;0),ISBLANK(B126)),B126,"NOT")</f>
        <v>NOT</v>
      </c>
      <c r="S126" s="58" t="str">
        <f>IF(AND(($L126&gt;0),ISBLANK(D126)),D126,"NOT")</f>
        <v>NOT</v>
      </c>
      <c r="T126" s="58" t="str">
        <f>IF(AND(($L126&gt;0),ISBLANK(F126)),F126,"NOT")</f>
        <v>NOT</v>
      </c>
      <c r="V126" s="58">
        <f>LEFT(D126,3)</f>
      </c>
    </row>
    <row r="127" spans="2:22" ht="12.75">
      <c r="B127" s="194"/>
      <c r="C127" s="65"/>
      <c r="D127" s="195"/>
      <c r="E127" s="180"/>
      <c r="F127" s="196"/>
      <c r="G127" s="180"/>
      <c r="H127" s="197"/>
      <c r="I127" s="180"/>
      <c r="J127" s="197"/>
      <c r="K127" s="65"/>
      <c r="L127" s="107">
        <f>TRUNC(H127*J127,2)</f>
        <v>0</v>
      </c>
      <c r="N127" s="60"/>
      <c r="R127" s="58" t="str">
        <f>IF(AND(($L127&gt;0),ISBLANK(B127)),B127,"NOT")</f>
        <v>NOT</v>
      </c>
      <c r="S127" s="58" t="str">
        <f>IF(AND(($L127&gt;0),ISBLANK(D127)),D127,"NOT")</f>
        <v>NOT</v>
      </c>
      <c r="T127" s="58" t="str">
        <f>IF(AND(($L127&gt;0),ISBLANK(F127)),F127,"NOT")</f>
        <v>NOT</v>
      </c>
      <c r="V127" s="58">
        <f>LEFT(D127,3)</f>
      </c>
    </row>
    <row r="128" spans="2:14" ht="12.75">
      <c r="B128" s="81"/>
      <c r="C128" s="65"/>
      <c r="D128" s="60"/>
      <c r="F128" s="60"/>
      <c r="H128" s="60"/>
      <c r="J128" s="60"/>
      <c r="K128" s="65"/>
      <c r="L128" s="60"/>
      <c r="N128" s="168"/>
    </row>
    <row r="129" spans="1:18" ht="25.5" customHeight="1">
      <c r="A129" s="207"/>
      <c r="B129" s="209" t="s">
        <v>133</v>
      </c>
      <c r="C129" s="208"/>
      <c r="D129" s="527" t="s">
        <v>86</v>
      </c>
      <c r="E129" s="528"/>
      <c r="F129" s="528"/>
      <c r="G129" s="528"/>
      <c r="H129" s="528"/>
      <c r="I129" s="210"/>
      <c r="J129" s="211" t="s">
        <v>11</v>
      </c>
      <c r="K129" s="65"/>
      <c r="L129" s="350">
        <f>SUM(L136:L145)</f>
        <v>0</v>
      </c>
      <c r="M129" s="183"/>
      <c r="N129" s="351">
        <f>IF(L129=0,0%,L129/L$3)</f>
        <v>0</v>
      </c>
      <c r="O129" s="338">
        <f>IF(LEN(R129)&gt;3,1,0)</f>
        <v>0</v>
      </c>
      <c r="R129" s="58" t="str">
        <f>IF(AND(R135="NOT",S135="NOT",T135="NOT"),"NOT",D129)</f>
        <v>NOT</v>
      </c>
    </row>
    <row r="130" spans="1:22" s="55" customFormat="1" ht="3" customHeight="1">
      <c r="A130" s="64"/>
      <c r="B130" s="65"/>
      <c r="C130" s="65"/>
      <c r="D130" s="51"/>
      <c r="E130" s="51"/>
      <c r="F130" s="51"/>
      <c r="G130" s="51"/>
      <c r="H130" s="51"/>
      <c r="I130" s="51"/>
      <c r="J130" s="51"/>
      <c r="K130" s="65"/>
      <c r="L130" s="51"/>
      <c r="M130" s="51"/>
      <c r="N130" s="51"/>
      <c r="O130" s="66"/>
      <c r="V130" s="58"/>
    </row>
    <row r="131" spans="2:18" ht="25.5" customHeight="1">
      <c r="B131" s="529" t="s">
        <v>410</v>
      </c>
      <c r="C131" s="529"/>
      <c r="D131" s="529"/>
      <c r="E131" s="529"/>
      <c r="F131" s="529"/>
      <c r="G131" s="529"/>
      <c r="H131" s="529"/>
      <c r="I131" s="529"/>
      <c r="J131" s="529"/>
      <c r="K131" s="529"/>
      <c r="L131" s="529"/>
      <c r="N131" s="168"/>
      <c r="R131" s="58" t="str">
        <f>IF(AND(($L129&gt;0),ISBLANK(B133)),B131,"NOT")</f>
        <v>NOT</v>
      </c>
    </row>
    <row r="132" spans="2:14" ht="3" customHeight="1">
      <c r="B132" s="81"/>
      <c r="C132" s="65"/>
      <c r="D132" s="60"/>
      <c r="F132" s="60"/>
      <c r="H132" s="60"/>
      <c r="J132" s="60"/>
      <c r="K132" s="65"/>
      <c r="L132" s="60"/>
      <c r="N132" s="168"/>
    </row>
    <row r="133" spans="2:14" ht="60" customHeight="1">
      <c r="B133" s="521"/>
      <c r="C133" s="522"/>
      <c r="D133" s="522"/>
      <c r="E133" s="522"/>
      <c r="F133" s="522"/>
      <c r="G133" s="522"/>
      <c r="H133" s="522"/>
      <c r="I133" s="522"/>
      <c r="J133" s="522"/>
      <c r="K133" s="522"/>
      <c r="L133" s="523"/>
      <c r="M133" s="51" t="s">
        <v>12</v>
      </c>
      <c r="N133" s="168"/>
    </row>
    <row r="134" spans="2:14" ht="3.75" customHeight="1">
      <c r="B134" s="81"/>
      <c r="C134" s="65"/>
      <c r="D134" s="60"/>
      <c r="F134" s="60"/>
      <c r="H134" s="60"/>
      <c r="J134" s="60"/>
      <c r="K134" s="65"/>
      <c r="L134" s="60"/>
      <c r="N134" s="168"/>
    </row>
    <row r="135" spans="2:20" ht="25.5">
      <c r="B135" s="181" t="s">
        <v>283</v>
      </c>
      <c r="C135" s="65"/>
      <c r="D135" s="181" t="s">
        <v>409</v>
      </c>
      <c r="F135" s="181" t="s">
        <v>113</v>
      </c>
      <c r="H135" s="181" t="s">
        <v>9</v>
      </c>
      <c r="J135" s="181" t="s">
        <v>8</v>
      </c>
      <c r="K135" s="182"/>
      <c r="L135" s="80" t="s">
        <v>81</v>
      </c>
      <c r="N135" s="60"/>
      <c r="R135" s="192" t="str">
        <f>IF(AND(R136="NOT",R137="NOT",R138="NOT",R139="NOT",R140="NOT",R141="NOT",R142="NOT",R143="NOT",R144="NOT",R145="NOT",R131="NOT"),"NOT",D129)</f>
        <v>NOT</v>
      </c>
      <c r="S135" s="192" t="str">
        <f>IF(AND(S136="NOT",S137="NOT",S138="NOT",S139="NOT",S140="NOT",S141="NOT",S142="NOT",S143="NOT",S144="NOT",S145="NOT",R131="NOT"),"NOT",D129)</f>
        <v>NOT</v>
      </c>
      <c r="T135" s="192" t="str">
        <f>IF(AND(T136="NOT",T137="NOT",T138="NOT",T139="NOT",T140="NOT",T141="NOT",T142="NOT",T143="NOT",T144="NOT",T145="NOT",R131="NOT"),"NOT",D129)</f>
        <v>NOT</v>
      </c>
    </row>
    <row r="136" spans="2:22" ht="12.75">
      <c r="B136" s="194"/>
      <c r="C136" s="65"/>
      <c r="D136" s="195"/>
      <c r="E136" s="180"/>
      <c r="F136" s="196"/>
      <c r="G136" s="180"/>
      <c r="H136" s="197"/>
      <c r="I136" s="180"/>
      <c r="J136" s="197"/>
      <c r="K136" s="65"/>
      <c r="L136" s="107">
        <f aca="true" t="shared" si="23" ref="L136:L145">TRUNC(H136*J136,2)</f>
        <v>0</v>
      </c>
      <c r="N136" s="60"/>
      <c r="R136" s="58" t="str">
        <f aca="true" t="shared" si="24" ref="R136:R145">IF(AND(($L136&gt;0),ISBLANK(B136)),B136,"NOT")</f>
        <v>NOT</v>
      </c>
      <c r="S136" s="58" t="str">
        <f aca="true" t="shared" si="25" ref="S136:S145">IF(AND(($L136&gt;0),ISBLANK(D136)),D136,"NOT")</f>
        <v>NOT</v>
      </c>
      <c r="T136" s="58" t="str">
        <f aca="true" t="shared" si="26" ref="T136:T145">IF(AND(($L136&gt;0),ISBLANK(F136)),F136,"NOT")</f>
        <v>NOT</v>
      </c>
      <c r="V136" s="58">
        <f aca="true" t="shared" si="27" ref="V136:V145">LEFT(D136,3)</f>
      </c>
    </row>
    <row r="137" spans="2:22" ht="12.75">
      <c r="B137" s="194"/>
      <c r="C137" s="65"/>
      <c r="D137" s="195"/>
      <c r="E137" s="180"/>
      <c r="F137" s="196"/>
      <c r="G137" s="180"/>
      <c r="H137" s="197"/>
      <c r="I137" s="180"/>
      <c r="J137" s="197"/>
      <c r="K137" s="65"/>
      <c r="L137" s="107">
        <f t="shared" si="23"/>
        <v>0</v>
      </c>
      <c r="N137" s="60"/>
      <c r="R137" s="58" t="str">
        <f t="shared" si="24"/>
        <v>NOT</v>
      </c>
      <c r="S137" s="58" t="str">
        <f t="shared" si="25"/>
        <v>NOT</v>
      </c>
      <c r="T137" s="58" t="str">
        <f t="shared" si="26"/>
        <v>NOT</v>
      </c>
      <c r="V137" s="58">
        <f t="shared" si="27"/>
      </c>
    </row>
    <row r="138" spans="2:22" ht="12.75">
      <c r="B138" s="194"/>
      <c r="C138" s="65"/>
      <c r="D138" s="195"/>
      <c r="E138" s="180"/>
      <c r="F138" s="196"/>
      <c r="G138" s="180"/>
      <c r="H138" s="197"/>
      <c r="I138" s="180"/>
      <c r="J138" s="197"/>
      <c r="K138" s="65"/>
      <c r="L138" s="107">
        <f t="shared" si="23"/>
        <v>0</v>
      </c>
      <c r="N138" s="60"/>
      <c r="R138" s="58" t="str">
        <f t="shared" si="24"/>
        <v>NOT</v>
      </c>
      <c r="S138" s="58" t="str">
        <f t="shared" si="25"/>
        <v>NOT</v>
      </c>
      <c r="T138" s="58" t="str">
        <f t="shared" si="26"/>
        <v>NOT</v>
      </c>
      <c r="V138" s="58">
        <f t="shared" si="27"/>
      </c>
    </row>
    <row r="139" spans="2:22" ht="12.75">
      <c r="B139" s="194"/>
      <c r="C139" s="65"/>
      <c r="D139" s="195"/>
      <c r="E139" s="180"/>
      <c r="F139" s="196"/>
      <c r="G139" s="180"/>
      <c r="H139" s="197"/>
      <c r="I139" s="180"/>
      <c r="J139" s="197"/>
      <c r="K139" s="65"/>
      <c r="L139" s="107">
        <f t="shared" si="23"/>
        <v>0</v>
      </c>
      <c r="N139" s="60"/>
      <c r="R139" s="58" t="str">
        <f t="shared" si="24"/>
        <v>NOT</v>
      </c>
      <c r="S139" s="58" t="str">
        <f t="shared" si="25"/>
        <v>NOT</v>
      </c>
      <c r="T139" s="58" t="str">
        <f t="shared" si="26"/>
        <v>NOT</v>
      </c>
      <c r="V139" s="58">
        <f t="shared" si="27"/>
      </c>
    </row>
    <row r="140" spans="2:22" ht="12.75">
      <c r="B140" s="194"/>
      <c r="C140" s="65"/>
      <c r="D140" s="195"/>
      <c r="E140" s="180"/>
      <c r="F140" s="196"/>
      <c r="G140" s="180"/>
      <c r="H140" s="197"/>
      <c r="I140" s="180"/>
      <c r="J140" s="197"/>
      <c r="K140" s="65"/>
      <c r="L140" s="107">
        <f t="shared" si="23"/>
        <v>0</v>
      </c>
      <c r="N140" s="60"/>
      <c r="R140" s="58" t="str">
        <f t="shared" si="24"/>
        <v>NOT</v>
      </c>
      <c r="S140" s="58" t="str">
        <f t="shared" si="25"/>
        <v>NOT</v>
      </c>
      <c r="T140" s="58" t="str">
        <f t="shared" si="26"/>
        <v>NOT</v>
      </c>
      <c r="V140" s="58">
        <f t="shared" si="27"/>
      </c>
    </row>
    <row r="141" spans="2:22" ht="12.75">
      <c r="B141" s="194"/>
      <c r="C141" s="65"/>
      <c r="D141" s="195"/>
      <c r="E141" s="180"/>
      <c r="F141" s="196"/>
      <c r="G141" s="180"/>
      <c r="H141" s="197"/>
      <c r="I141" s="180"/>
      <c r="J141" s="197"/>
      <c r="K141" s="65"/>
      <c r="L141" s="107">
        <f t="shared" si="23"/>
        <v>0</v>
      </c>
      <c r="N141" s="60"/>
      <c r="R141" s="58" t="str">
        <f t="shared" si="24"/>
        <v>NOT</v>
      </c>
      <c r="S141" s="58" t="str">
        <f t="shared" si="25"/>
        <v>NOT</v>
      </c>
      <c r="T141" s="58" t="str">
        <f t="shared" si="26"/>
        <v>NOT</v>
      </c>
      <c r="V141" s="58">
        <f t="shared" si="27"/>
      </c>
    </row>
    <row r="142" spans="2:22" ht="12.75">
      <c r="B142" s="194"/>
      <c r="C142" s="65"/>
      <c r="D142" s="195"/>
      <c r="E142" s="180"/>
      <c r="F142" s="196"/>
      <c r="G142" s="180"/>
      <c r="H142" s="197"/>
      <c r="I142" s="180"/>
      <c r="J142" s="197"/>
      <c r="K142" s="65"/>
      <c r="L142" s="107">
        <f t="shared" si="23"/>
        <v>0</v>
      </c>
      <c r="N142" s="60"/>
      <c r="R142" s="58" t="str">
        <f t="shared" si="24"/>
        <v>NOT</v>
      </c>
      <c r="S142" s="58" t="str">
        <f t="shared" si="25"/>
        <v>NOT</v>
      </c>
      <c r="T142" s="58" t="str">
        <f t="shared" si="26"/>
        <v>NOT</v>
      </c>
      <c r="V142" s="58">
        <f t="shared" si="27"/>
      </c>
    </row>
    <row r="143" spans="2:22" ht="12.75">
      <c r="B143" s="194"/>
      <c r="C143" s="65"/>
      <c r="D143" s="195"/>
      <c r="E143" s="180"/>
      <c r="F143" s="196"/>
      <c r="G143" s="180"/>
      <c r="H143" s="197"/>
      <c r="I143" s="180"/>
      <c r="J143" s="197"/>
      <c r="K143" s="65"/>
      <c r="L143" s="107">
        <f t="shared" si="23"/>
        <v>0</v>
      </c>
      <c r="N143" s="60"/>
      <c r="R143" s="58" t="str">
        <f t="shared" si="24"/>
        <v>NOT</v>
      </c>
      <c r="S143" s="58" t="str">
        <f t="shared" si="25"/>
        <v>NOT</v>
      </c>
      <c r="T143" s="58" t="str">
        <f t="shared" si="26"/>
        <v>NOT</v>
      </c>
      <c r="V143" s="58">
        <f t="shared" si="27"/>
      </c>
    </row>
    <row r="144" spans="2:22" ht="12.75">
      <c r="B144" s="194"/>
      <c r="C144" s="65"/>
      <c r="D144" s="195"/>
      <c r="E144" s="180"/>
      <c r="F144" s="196"/>
      <c r="G144" s="180"/>
      <c r="H144" s="197"/>
      <c r="I144" s="180"/>
      <c r="J144" s="197"/>
      <c r="K144" s="65"/>
      <c r="L144" s="107">
        <f t="shared" si="23"/>
        <v>0</v>
      </c>
      <c r="N144" s="60"/>
      <c r="R144" s="58" t="str">
        <f t="shared" si="24"/>
        <v>NOT</v>
      </c>
      <c r="S144" s="58" t="str">
        <f t="shared" si="25"/>
        <v>NOT</v>
      </c>
      <c r="T144" s="58" t="str">
        <f t="shared" si="26"/>
        <v>NOT</v>
      </c>
      <c r="V144" s="58">
        <f t="shared" si="27"/>
      </c>
    </row>
    <row r="145" spans="2:22" ht="12.75">
      <c r="B145" s="194"/>
      <c r="C145" s="65"/>
      <c r="D145" s="195"/>
      <c r="E145" s="180"/>
      <c r="F145" s="196"/>
      <c r="G145" s="180"/>
      <c r="H145" s="197"/>
      <c r="I145" s="180"/>
      <c r="J145" s="197"/>
      <c r="K145" s="65"/>
      <c r="L145" s="107">
        <f t="shared" si="23"/>
        <v>0</v>
      </c>
      <c r="N145" s="60"/>
      <c r="R145" s="58" t="str">
        <f t="shared" si="24"/>
        <v>NOT</v>
      </c>
      <c r="S145" s="58" t="str">
        <f t="shared" si="25"/>
        <v>NOT</v>
      </c>
      <c r="T145" s="58" t="str">
        <f t="shared" si="26"/>
        <v>NOT</v>
      </c>
      <c r="V145" s="58">
        <f t="shared" si="27"/>
      </c>
    </row>
    <row r="146" spans="1:22" s="55" customFormat="1" ht="12.75" customHeight="1">
      <c r="A146" s="64"/>
      <c r="B146" s="65"/>
      <c r="C146" s="65"/>
      <c r="D146" s="51"/>
      <c r="E146" s="51"/>
      <c r="F146" s="51"/>
      <c r="G146" s="51"/>
      <c r="H146" s="51"/>
      <c r="I146" s="51"/>
      <c r="J146" s="51"/>
      <c r="K146" s="65"/>
      <c r="L146" s="51"/>
      <c r="M146" s="51"/>
      <c r="N146" s="51"/>
      <c r="O146" s="66"/>
      <c r="V146" s="58"/>
    </row>
    <row r="147" spans="1:18" ht="28.5" customHeight="1">
      <c r="A147" s="207"/>
      <c r="B147" s="209" t="s">
        <v>414</v>
      </c>
      <c r="C147" s="208"/>
      <c r="D147" s="527" t="s">
        <v>86</v>
      </c>
      <c r="E147" s="528"/>
      <c r="F147" s="528"/>
      <c r="G147" s="528"/>
      <c r="H147" s="528"/>
      <c r="I147" s="210"/>
      <c r="J147" s="211" t="s">
        <v>11</v>
      </c>
      <c r="K147" s="65"/>
      <c r="L147" s="350">
        <f>SUM(L154:L163)</f>
        <v>0</v>
      </c>
      <c r="M147" s="183"/>
      <c r="N147" s="351">
        <f>IF(L147=0,0%,L147/L$3)</f>
        <v>0</v>
      </c>
      <c r="O147" s="338">
        <f>IF(LEN(R147)&gt;3,1,0)</f>
        <v>0</v>
      </c>
      <c r="R147" s="58" t="str">
        <f>IF(AND(R153="NOT",S153="NOT",T153="NOT"),"NOT",D147)</f>
        <v>NOT</v>
      </c>
    </row>
    <row r="148" spans="1:22" s="55" customFormat="1" ht="3" customHeight="1">
      <c r="A148" s="64"/>
      <c r="B148" s="65"/>
      <c r="C148" s="65"/>
      <c r="D148" s="51"/>
      <c r="E148" s="51"/>
      <c r="F148" s="51"/>
      <c r="G148" s="51"/>
      <c r="H148" s="51"/>
      <c r="I148" s="51"/>
      <c r="J148" s="51"/>
      <c r="K148" s="65"/>
      <c r="L148" s="51"/>
      <c r="M148" s="51"/>
      <c r="N148" s="51"/>
      <c r="O148" s="66"/>
      <c r="V148" s="58"/>
    </row>
    <row r="149" spans="2:18" ht="27.75" customHeight="1">
      <c r="B149" s="530" t="s">
        <v>109</v>
      </c>
      <c r="C149" s="531"/>
      <c r="D149" s="531"/>
      <c r="E149" s="531"/>
      <c r="F149" s="531"/>
      <c r="H149" s="60"/>
      <c r="J149" s="60"/>
      <c r="K149" s="65"/>
      <c r="L149" s="60"/>
      <c r="N149" s="168"/>
      <c r="R149" s="58" t="str">
        <f>IF(AND(($L147&gt;0),ISBLANK(B151)),B149,"NOT")</f>
        <v>NOT</v>
      </c>
    </row>
    <row r="150" spans="2:14" ht="3" customHeight="1">
      <c r="B150" s="81"/>
      <c r="C150" s="65"/>
      <c r="D150" s="60"/>
      <c r="F150" s="60"/>
      <c r="H150" s="60"/>
      <c r="J150" s="60"/>
      <c r="K150" s="65"/>
      <c r="L150" s="60"/>
      <c r="N150" s="168"/>
    </row>
    <row r="151" spans="2:14" ht="81" customHeight="1">
      <c r="B151" s="521"/>
      <c r="C151" s="522"/>
      <c r="D151" s="522"/>
      <c r="E151" s="522"/>
      <c r="F151" s="522"/>
      <c r="G151" s="522"/>
      <c r="H151" s="522"/>
      <c r="I151" s="522"/>
      <c r="J151" s="522"/>
      <c r="K151" s="522"/>
      <c r="L151" s="523"/>
      <c r="M151" s="51" t="s">
        <v>12</v>
      </c>
      <c r="N151" s="168"/>
    </row>
    <row r="152" spans="2:14" ht="3.75" customHeight="1">
      <c r="B152" s="81"/>
      <c r="C152" s="65"/>
      <c r="D152" s="60"/>
      <c r="F152" s="60"/>
      <c r="H152" s="60"/>
      <c r="J152" s="60"/>
      <c r="K152" s="65"/>
      <c r="L152" s="60"/>
      <c r="N152" s="168"/>
    </row>
    <row r="153" spans="2:20" ht="38.25">
      <c r="B153" s="181" t="s">
        <v>110</v>
      </c>
      <c r="C153" s="65"/>
      <c r="D153" s="181" t="s">
        <v>409</v>
      </c>
      <c r="F153" s="181" t="s">
        <v>113</v>
      </c>
      <c r="H153" s="181" t="s">
        <v>9</v>
      </c>
      <c r="J153" s="181" t="s">
        <v>8</v>
      </c>
      <c r="K153" s="182"/>
      <c r="L153" s="80" t="s">
        <v>81</v>
      </c>
      <c r="N153" s="60"/>
      <c r="R153" s="192" t="str">
        <f>IF(AND(R154="NOT",R155="NOT",R156="NOT",R157="NOT",R158="NOT",R159="NOT",R160="NOT",R161="NOT",R162="NOT",R163="NOT",R149="NOT"),"NOT",D147)</f>
        <v>NOT</v>
      </c>
      <c r="S153" s="192" t="str">
        <f>IF(AND(S154="NOT",S155="NOT",S156="NOT",S157="NOT",S158="NOT",S159="NOT",S160="NOT",S161="NOT",S162="NOT",S163="NOT",R149="NOT"),"NOT",D147)</f>
        <v>NOT</v>
      </c>
      <c r="T153" s="192" t="str">
        <f>IF(AND(T154="NOT",T155="NOT",T156="NOT",T157="NOT",T158="NOT",T159="NOT",T160="NOT",T161="NOT",T162="NOT",T163="NOT",R149="NOT"),"NOT",D147)</f>
        <v>NOT</v>
      </c>
    </row>
    <row r="154" spans="2:22" ht="12.75">
      <c r="B154" s="194"/>
      <c r="C154" s="65"/>
      <c r="D154" s="195"/>
      <c r="E154" s="180"/>
      <c r="F154" s="196"/>
      <c r="G154" s="180"/>
      <c r="H154" s="197"/>
      <c r="I154" s="180"/>
      <c r="J154" s="197"/>
      <c r="K154" s="65"/>
      <c r="L154" s="107">
        <f aca="true" t="shared" si="28" ref="L154:L163">TRUNC(H154*J154,2)</f>
        <v>0</v>
      </c>
      <c r="N154" s="60"/>
      <c r="R154" s="58" t="str">
        <f aca="true" t="shared" si="29" ref="R154:R163">IF(AND(($L154&gt;0),ISBLANK(B154)),B154,"NOT")</f>
        <v>NOT</v>
      </c>
      <c r="S154" s="58" t="str">
        <f aca="true" t="shared" si="30" ref="S154:S163">IF(AND(($L154&gt;0),ISBLANK(D154)),D154,"NOT")</f>
        <v>NOT</v>
      </c>
      <c r="T154" s="58" t="str">
        <f aca="true" t="shared" si="31" ref="T154:T163">IF(AND(($L154&gt;0),ISBLANK(F154)),F154,"NOT")</f>
        <v>NOT</v>
      </c>
      <c r="V154" s="58">
        <f aca="true" t="shared" si="32" ref="V154:V177">LEFT(D154,3)</f>
      </c>
    </row>
    <row r="155" spans="2:22" ht="12.75">
      <c r="B155" s="194"/>
      <c r="C155" s="65"/>
      <c r="D155" s="195"/>
      <c r="E155" s="180"/>
      <c r="F155" s="196"/>
      <c r="G155" s="180"/>
      <c r="H155" s="197"/>
      <c r="I155" s="180"/>
      <c r="J155" s="197"/>
      <c r="K155" s="65"/>
      <c r="L155" s="107">
        <f t="shared" si="28"/>
        <v>0</v>
      </c>
      <c r="N155" s="60"/>
      <c r="R155" s="58" t="str">
        <f t="shared" si="29"/>
        <v>NOT</v>
      </c>
      <c r="S155" s="58" t="str">
        <f t="shared" si="30"/>
        <v>NOT</v>
      </c>
      <c r="T155" s="58" t="str">
        <f t="shared" si="31"/>
        <v>NOT</v>
      </c>
      <c r="V155" s="58">
        <f t="shared" si="32"/>
      </c>
    </row>
    <row r="156" spans="2:22" ht="12.75">
      <c r="B156" s="194"/>
      <c r="C156" s="65"/>
      <c r="D156" s="195"/>
      <c r="E156" s="180"/>
      <c r="F156" s="196"/>
      <c r="G156" s="180"/>
      <c r="H156" s="197"/>
      <c r="I156" s="180"/>
      <c r="J156" s="197"/>
      <c r="K156" s="65"/>
      <c r="L156" s="107">
        <f t="shared" si="28"/>
        <v>0</v>
      </c>
      <c r="N156" s="60"/>
      <c r="R156" s="58" t="str">
        <f t="shared" si="29"/>
        <v>NOT</v>
      </c>
      <c r="S156" s="58" t="str">
        <f t="shared" si="30"/>
        <v>NOT</v>
      </c>
      <c r="T156" s="58" t="str">
        <f t="shared" si="31"/>
        <v>NOT</v>
      </c>
      <c r="V156" s="58">
        <f t="shared" si="32"/>
      </c>
    </row>
    <row r="157" spans="2:22" ht="12.75">
      <c r="B157" s="194"/>
      <c r="C157" s="65"/>
      <c r="D157" s="195"/>
      <c r="E157" s="180"/>
      <c r="F157" s="196"/>
      <c r="G157" s="180"/>
      <c r="H157" s="197"/>
      <c r="I157" s="180"/>
      <c r="J157" s="197"/>
      <c r="K157" s="65"/>
      <c r="L157" s="107">
        <f t="shared" si="28"/>
        <v>0</v>
      </c>
      <c r="N157" s="60"/>
      <c r="R157" s="58" t="str">
        <f t="shared" si="29"/>
        <v>NOT</v>
      </c>
      <c r="S157" s="58" t="str">
        <f t="shared" si="30"/>
        <v>NOT</v>
      </c>
      <c r="T157" s="58" t="str">
        <f t="shared" si="31"/>
        <v>NOT</v>
      </c>
      <c r="V157" s="58">
        <f t="shared" si="32"/>
      </c>
    </row>
    <row r="158" spans="2:22" ht="12.75">
      <c r="B158" s="194"/>
      <c r="C158" s="65"/>
      <c r="D158" s="195"/>
      <c r="E158" s="180"/>
      <c r="F158" s="196"/>
      <c r="G158" s="180"/>
      <c r="H158" s="197"/>
      <c r="I158" s="180"/>
      <c r="J158" s="197"/>
      <c r="K158" s="65"/>
      <c r="L158" s="107">
        <f t="shared" si="28"/>
        <v>0</v>
      </c>
      <c r="N158" s="60"/>
      <c r="R158" s="58" t="str">
        <f t="shared" si="29"/>
        <v>NOT</v>
      </c>
      <c r="S158" s="58" t="str">
        <f t="shared" si="30"/>
        <v>NOT</v>
      </c>
      <c r="T158" s="58" t="str">
        <f t="shared" si="31"/>
        <v>NOT</v>
      </c>
      <c r="V158" s="58">
        <f t="shared" si="32"/>
      </c>
    </row>
    <row r="159" spans="2:22" ht="12.75">
      <c r="B159" s="194"/>
      <c r="C159" s="65"/>
      <c r="D159" s="195"/>
      <c r="E159" s="180"/>
      <c r="F159" s="196"/>
      <c r="G159" s="180"/>
      <c r="H159" s="197"/>
      <c r="I159" s="180"/>
      <c r="J159" s="197"/>
      <c r="K159" s="65"/>
      <c r="L159" s="107">
        <f t="shared" si="28"/>
        <v>0</v>
      </c>
      <c r="N159" s="60"/>
      <c r="R159" s="58" t="str">
        <f t="shared" si="29"/>
        <v>NOT</v>
      </c>
      <c r="S159" s="58" t="str">
        <f t="shared" si="30"/>
        <v>NOT</v>
      </c>
      <c r="T159" s="58" t="str">
        <f t="shared" si="31"/>
        <v>NOT</v>
      </c>
      <c r="V159" s="58">
        <f t="shared" si="32"/>
      </c>
    </row>
    <row r="160" spans="2:22" ht="12.75">
      <c r="B160" s="194"/>
      <c r="C160" s="65"/>
      <c r="D160" s="195"/>
      <c r="E160" s="180"/>
      <c r="F160" s="196"/>
      <c r="G160" s="180"/>
      <c r="H160" s="197"/>
      <c r="I160" s="180"/>
      <c r="J160" s="197"/>
      <c r="K160" s="65"/>
      <c r="L160" s="107">
        <f t="shared" si="28"/>
        <v>0</v>
      </c>
      <c r="N160" s="60"/>
      <c r="R160" s="58" t="str">
        <f t="shared" si="29"/>
        <v>NOT</v>
      </c>
      <c r="S160" s="58" t="str">
        <f t="shared" si="30"/>
        <v>NOT</v>
      </c>
      <c r="T160" s="58" t="str">
        <f t="shared" si="31"/>
        <v>NOT</v>
      </c>
      <c r="V160" s="58">
        <f t="shared" si="32"/>
      </c>
    </row>
    <row r="161" spans="2:22" ht="12.75">
      <c r="B161" s="194"/>
      <c r="C161" s="65"/>
      <c r="D161" s="195"/>
      <c r="E161" s="180"/>
      <c r="F161" s="196"/>
      <c r="G161" s="180"/>
      <c r="H161" s="197"/>
      <c r="I161" s="180"/>
      <c r="J161" s="197"/>
      <c r="K161" s="65"/>
      <c r="L161" s="107">
        <f t="shared" si="28"/>
        <v>0</v>
      </c>
      <c r="N161" s="60"/>
      <c r="R161" s="58" t="str">
        <f t="shared" si="29"/>
        <v>NOT</v>
      </c>
      <c r="S161" s="58" t="str">
        <f t="shared" si="30"/>
        <v>NOT</v>
      </c>
      <c r="T161" s="58" t="str">
        <f t="shared" si="31"/>
        <v>NOT</v>
      </c>
      <c r="V161" s="58">
        <f t="shared" si="32"/>
      </c>
    </row>
    <row r="162" spans="2:22" ht="12.75">
      <c r="B162" s="194"/>
      <c r="C162" s="65"/>
      <c r="D162" s="195"/>
      <c r="E162" s="180"/>
      <c r="F162" s="196"/>
      <c r="G162" s="180"/>
      <c r="H162" s="197"/>
      <c r="I162" s="180"/>
      <c r="J162" s="197"/>
      <c r="K162" s="65"/>
      <c r="L162" s="107">
        <f t="shared" si="28"/>
        <v>0</v>
      </c>
      <c r="N162" s="60"/>
      <c r="R162" s="58" t="str">
        <f t="shared" si="29"/>
        <v>NOT</v>
      </c>
      <c r="S162" s="58" t="str">
        <f t="shared" si="30"/>
        <v>NOT</v>
      </c>
      <c r="T162" s="58" t="str">
        <f t="shared" si="31"/>
        <v>NOT</v>
      </c>
      <c r="V162" s="58">
        <f t="shared" si="32"/>
      </c>
    </row>
    <row r="163" spans="2:22" ht="12.75">
      <c r="B163" s="194"/>
      <c r="C163" s="65"/>
      <c r="D163" s="195"/>
      <c r="E163" s="180"/>
      <c r="F163" s="196"/>
      <c r="G163" s="180"/>
      <c r="H163" s="197"/>
      <c r="I163" s="180"/>
      <c r="J163" s="197"/>
      <c r="K163" s="65"/>
      <c r="L163" s="107">
        <f t="shared" si="28"/>
        <v>0</v>
      </c>
      <c r="N163" s="60"/>
      <c r="R163" s="58" t="str">
        <f t="shared" si="29"/>
        <v>NOT</v>
      </c>
      <c r="S163" s="58" t="str">
        <f t="shared" si="30"/>
        <v>NOT</v>
      </c>
      <c r="T163" s="58" t="str">
        <f t="shared" si="31"/>
        <v>NOT</v>
      </c>
      <c r="V163" s="58">
        <f t="shared" si="32"/>
      </c>
    </row>
    <row r="164" spans="1:22" s="55" customFormat="1" ht="12.75">
      <c r="A164" s="64"/>
      <c r="B164" s="65"/>
      <c r="C164" s="65"/>
      <c r="D164" s="51"/>
      <c r="E164" s="51"/>
      <c r="F164" s="51"/>
      <c r="G164" s="51"/>
      <c r="H164" s="51"/>
      <c r="I164" s="51"/>
      <c r="J164" s="51"/>
      <c r="K164" s="65"/>
      <c r="L164" s="51"/>
      <c r="M164" s="51"/>
      <c r="N164" s="51"/>
      <c r="O164" s="66"/>
      <c r="V164" s="58"/>
    </row>
    <row r="165" spans="1:18" ht="28.5" customHeight="1">
      <c r="A165" s="207"/>
      <c r="B165" s="209" t="s">
        <v>134</v>
      </c>
      <c r="C165" s="208"/>
      <c r="D165" s="527" t="s">
        <v>86</v>
      </c>
      <c r="E165" s="528"/>
      <c r="F165" s="528"/>
      <c r="G165" s="528"/>
      <c r="H165" s="528"/>
      <c r="I165" s="210"/>
      <c r="J165" s="211" t="s">
        <v>11</v>
      </c>
      <c r="K165" s="65"/>
      <c r="L165" s="350">
        <f>SUM(L172:L177)</f>
        <v>0</v>
      </c>
      <c r="M165" s="183"/>
      <c r="N165" s="351">
        <f>IF(L165=0,0%,L165/L$3)</f>
        <v>0</v>
      </c>
      <c r="O165" s="338">
        <f>IF(LEN(R165)&gt;3,1,0)</f>
        <v>0</v>
      </c>
      <c r="R165" s="58" t="str">
        <f>IF(AND(R171="NOT",S171="NOT",T171="NOT"),"NOT",D165)</f>
        <v>NOT</v>
      </c>
    </row>
    <row r="166" spans="1:22" s="55" customFormat="1" ht="3" customHeight="1">
      <c r="A166" s="64"/>
      <c r="B166" s="532"/>
      <c r="C166" s="533"/>
      <c r="D166" s="533"/>
      <c r="E166" s="533"/>
      <c r="F166" s="533"/>
      <c r="G166" s="533"/>
      <c r="H166" s="533"/>
      <c r="I166" s="533"/>
      <c r="J166" s="533"/>
      <c r="K166" s="533"/>
      <c r="L166" s="533"/>
      <c r="M166" s="51"/>
      <c r="N166" s="51"/>
      <c r="O166" s="243"/>
      <c r="P166" s="205"/>
      <c r="Q166" s="172">
        <f>IF(N165&gt;O166,B166,"")</f>
      </c>
      <c r="V166" s="58"/>
    </row>
    <row r="167" spans="2:18" ht="12.75" customHeight="1">
      <c r="B167" s="530" t="s">
        <v>108</v>
      </c>
      <c r="C167" s="531"/>
      <c r="D167" s="531"/>
      <c r="E167" s="531"/>
      <c r="F167" s="531"/>
      <c r="H167" s="60"/>
      <c r="J167" s="60"/>
      <c r="K167" s="65"/>
      <c r="L167" s="60"/>
      <c r="N167" s="168"/>
      <c r="R167" s="58" t="str">
        <f>IF(AND(($L165&gt;0),ISBLANK(B169)),B167,"NOT")</f>
        <v>NOT</v>
      </c>
    </row>
    <row r="168" spans="2:14" ht="3" customHeight="1">
      <c r="B168" s="81"/>
      <c r="C168" s="65"/>
      <c r="D168" s="60"/>
      <c r="F168" s="60"/>
      <c r="H168" s="60"/>
      <c r="J168" s="60"/>
      <c r="K168" s="65"/>
      <c r="L168" s="60"/>
      <c r="N168" s="168"/>
    </row>
    <row r="169" spans="2:14" ht="60" customHeight="1">
      <c r="B169" s="521"/>
      <c r="C169" s="522"/>
      <c r="D169" s="522"/>
      <c r="E169" s="522"/>
      <c r="F169" s="522"/>
      <c r="G169" s="522"/>
      <c r="H169" s="522"/>
      <c r="I169" s="522"/>
      <c r="J169" s="522"/>
      <c r="K169" s="522"/>
      <c r="L169" s="523"/>
      <c r="M169" s="51" t="s">
        <v>12</v>
      </c>
      <c r="N169" s="168"/>
    </row>
    <row r="170" spans="2:14" ht="3.75" customHeight="1">
      <c r="B170" s="81"/>
      <c r="C170" s="65"/>
      <c r="D170" s="60"/>
      <c r="F170" s="60"/>
      <c r="H170" s="60"/>
      <c r="J170" s="60"/>
      <c r="K170" s="65"/>
      <c r="L170" s="60"/>
      <c r="N170" s="168"/>
    </row>
    <row r="171" spans="2:20" ht="25.5">
      <c r="B171" s="181" t="s">
        <v>415</v>
      </c>
      <c r="C171" s="65"/>
      <c r="D171" s="181" t="s">
        <v>409</v>
      </c>
      <c r="F171" s="181" t="s">
        <v>113</v>
      </c>
      <c r="H171" s="181" t="s">
        <v>9</v>
      </c>
      <c r="J171" s="181" t="s">
        <v>8</v>
      </c>
      <c r="K171" s="182"/>
      <c r="L171" s="80" t="s">
        <v>81</v>
      </c>
      <c r="N171" s="60"/>
      <c r="R171" s="192" t="str">
        <f>IF(AND(R172="NOT",R173="NOT",R174="NOT",R175="NOT",R176="NOT",R177="NOT",R167="NOT"),"NOT",D165)</f>
        <v>NOT</v>
      </c>
      <c r="S171" s="192" t="str">
        <f>IF(AND(S172="NOT",S173="NOT",S174="NOT",S175="NOT",S176="NOT",S177="NOT",R167="NOT"),"NOT",D165)</f>
        <v>NOT</v>
      </c>
      <c r="T171" s="192" t="str">
        <f>IF(AND(T172="NOT",T173="NOT",T174="NOT",T175="NOT",T176="NOT",T177="NOT",R167="NOT"),"NOT",D165)</f>
        <v>NOT</v>
      </c>
    </row>
    <row r="172" spans="2:22" ht="12.75">
      <c r="B172" s="194"/>
      <c r="C172" s="65"/>
      <c r="D172" s="195"/>
      <c r="E172" s="180"/>
      <c r="F172" s="196"/>
      <c r="G172" s="180"/>
      <c r="H172" s="197"/>
      <c r="I172" s="180"/>
      <c r="J172" s="197"/>
      <c r="K172" s="65"/>
      <c r="L172" s="107">
        <f aca="true" t="shared" si="33" ref="L172:L177">TRUNC(H172*J172,2)</f>
        <v>0</v>
      </c>
      <c r="N172" s="60"/>
      <c r="R172" s="58" t="str">
        <f aca="true" t="shared" si="34" ref="R172:R177">IF(AND(($L172&gt;0),ISBLANK(B172)),B172,"NOT")</f>
        <v>NOT</v>
      </c>
      <c r="S172" s="58" t="str">
        <f aca="true" t="shared" si="35" ref="S172:S177">IF(AND(($L172&gt;0),ISBLANK(D172)),D172,"NOT")</f>
        <v>NOT</v>
      </c>
      <c r="T172" s="58" t="str">
        <f aca="true" t="shared" si="36" ref="T172:T177">IF(AND(($L172&gt;0),ISBLANK(F172)),F172,"NOT")</f>
        <v>NOT</v>
      </c>
      <c r="V172" s="58">
        <f t="shared" si="32"/>
      </c>
    </row>
    <row r="173" spans="2:22" ht="12.75">
      <c r="B173" s="194"/>
      <c r="C173" s="65"/>
      <c r="D173" s="195"/>
      <c r="E173" s="180"/>
      <c r="F173" s="196"/>
      <c r="G173" s="180"/>
      <c r="H173" s="197"/>
      <c r="I173" s="180"/>
      <c r="J173" s="197"/>
      <c r="K173" s="65"/>
      <c r="L173" s="107">
        <f t="shared" si="33"/>
        <v>0</v>
      </c>
      <c r="N173" s="60"/>
      <c r="R173" s="58" t="str">
        <f t="shared" si="34"/>
        <v>NOT</v>
      </c>
      <c r="S173" s="58" t="str">
        <f t="shared" si="35"/>
        <v>NOT</v>
      </c>
      <c r="T173" s="58" t="str">
        <f t="shared" si="36"/>
        <v>NOT</v>
      </c>
      <c r="V173" s="58">
        <f t="shared" si="32"/>
      </c>
    </row>
    <row r="174" spans="2:22" ht="12.75">
      <c r="B174" s="194"/>
      <c r="C174" s="65"/>
      <c r="D174" s="195"/>
      <c r="E174" s="180"/>
      <c r="F174" s="196"/>
      <c r="G174" s="180"/>
      <c r="H174" s="197"/>
      <c r="I174" s="180"/>
      <c r="J174" s="197"/>
      <c r="K174" s="65"/>
      <c r="L174" s="107">
        <f t="shared" si="33"/>
        <v>0</v>
      </c>
      <c r="N174" s="60"/>
      <c r="R174" s="58" t="str">
        <f t="shared" si="34"/>
        <v>NOT</v>
      </c>
      <c r="S174" s="58" t="str">
        <f t="shared" si="35"/>
        <v>NOT</v>
      </c>
      <c r="T174" s="58" t="str">
        <f t="shared" si="36"/>
        <v>NOT</v>
      </c>
      <c r="V174" s="58">
        <f t="shared" si="32"/>
      </c>
    </row>
    <row r="175" spans="2:22" ht="12.75">
      <c r="B175" s="194"/>
      <c r="C175" s="65"/>
      <c r="D175" s="195"/>
      <c r="E175" s="180"/>
      <c r="F175" s="196"/>
      <c r="G175" s="180"/>
      <c r="H175" s="197"/>
      <c r="I175" s="180"/>
      <c r="J175" s="197"/>
      <c r="K175" s="65"/>
      <c r="L175" s="107">
        <f t="shared" si="33"/>
        <v>0</v>
      </c>
      <c r="N175" s="60"/>
      <c r="R175" s="58" t="str">
        <f t="shared" si="34"/>
        <v>NOT</v>
      </c>
      <c r="S175" s="58" t="str">
        <f t="shared" si="35"/>
        <v>NOT</v>
      </c>
      <c r="T175" s="58" t="str">
        <f t="shared" si="36"/>
        <v>NOT</v>
      </c>
      <c r="V175" s="58">
        <f t="shared" si="32"/>
      </c>
    </row>
    <row r="176" spans="2:22" ht="12.75">
      <c r="B176" s="194"/>
      <c r="C176" s="65"/>
      <c r="D176" s="195"/>
      <c r="E176" s="180"/>
      <c r="F176" s="196"/>
      <c r="G176" s="180"/>
      <c r="H176" s="197"/>
      <c r="I176" s="180"/>
      <c r="J176" s="197"/>
      <c r="K176" s="65"/>
      <c r="L176" s="107">
        <f t="shared" si="33"/>
        <v>0</v>
      </c>
      <c r="N176" s="60"/>
      <c r="R176" s="58" t="str">
        <f t="shared" si="34"/>
        <v>NOT</v>
      </c>
      <c r="S176" s="58" t="str">
        <f t="shared" si="35"/>
        <v>NOT</v>
      </c>
      <c r="T176" s="58" t="str">
        <f t="shared" si="36"/>
        <v>NOT</v>
      </c>
      <c r="V176" s="58">
        <f t="shared" si="32"/>
      </c>
    </row>
    <row r="177" spans="2:22" ht="12.75">
      <c r="B177" s="194"/>
      <c r="C177" s="65"/>
      <c r="D177" s="195"/>
      <c r="E177" s="180"/>
      <c r="F177" s="196"/>
      <c r="G177" s="180"/>
      <c r="H177" s="197"/>
      <c r="I177" s="180"/>
      <c r="J177" s="197"/>
      <c r="K177" s="65"/>
      <c r="L177" s="107">
        <f t="shared" si="33"/>
        <v>0</v>
      </c>
      <c r="N177" s="60"/>
      <c r="R177" s="58" t="str">
        <f t="shared" si="34"/>
        <v>NOT</v>
      </c>
      <c r="S177" s="58" t="str">
        <f t="shared" si="35"/>
        <v>NOT</v>
      </c>
      <c r="T177" s="58" t="str">
        <f t="shared" si="36"/>
        <v>NOT</v>
      </c>
      <c r="V177" s="58">
        <f t="shared" si="32"/>
      </c>
    </row>
    <row r="178" spans="1:22" s="55" customFormat="1" ht="12.75" customHeight="1">
      <c r="A178" s="64"/>
      <c r="B178" s="65"/>
      <c r="C178" s="65"/>
      <c r="D178" s="51"/>
      <c r="E178" s="51"/>
      <c r="F178" s="51"/>
      <c r="G178" s="51"/>
      <c r="H178" s="51"/>
      <c r="I178" s="51"/>
      <c r="J178" s="51"/>
      <c r="K178" s="65"/>
      <c r="L178" s="51"/>
      <c r="M178" s="51"/>
      <c r="N178" s="51"/>
      <c r="O178" s="66"/>
      <c r="V178" s="58"/>
    </row>
    <row r="179" spans="1:18" ht="28.5" customHeight="1">
      <c r="A179" s="207"/>
      <c r="B179" s="209" t="s">
        <v>135</v>
      </c>
      <c r="C179" s="208"/>
      <c r="D179" s="527" t="s">
        <v>86</v>
      </c>
      <c r="E179" s="528"/>
      <c r="F179" s="528"/>
      <c r="G179" s="528"/>
      <c r="H179" s="528"/>
      <c r="I179" s="210"/>
      <c r="J179" s="211" t="s">
        <v>11</v>
      </c>
      <c r="K179" s="65"/>
      <c r="L179" s="350">
        <f>SUM(L186:L189)</f>
        <v>0</v>
      </c>
      <c r="M179" s="183"/>
      <c r="N179" s="351">
        <f>IF(L179=0,0%,L179/L$3)</f>
        <v>0</v>
      </c>
      <c r="O179" s="338">
        <f>IF(LEN(R179)&gt;3,1,0)</f>
        <v>0</v>
      </c>
      <c r="R179" s="58" t="str">
        <f>IF(AND(R185="NOT",S185="NOT",T185="NOT"),"NOT",D179)</f>
        <v>NOT</v>
      </c>
    </row>
    <row r="180" spans="1:22" s="55" customFormat="1" ht="3" customHeight="1">
      <c r="A180" s="64"/>
      <c r="B180" s="65"/>
      <c r="C180" s="65"/>
      <c r="D180" s="51"/>
      <c r="E180" s="51"/>
      <c r="F180" s="51"/>
      <c r="G180" s="51"/>
      <c r="H180" s="51"/>
      <c r="I180" s="51"/>
      <c r="J180" s="51"/>
      <c r="K180" s="65"/>
      <c r="L180" s="51"/>
      <c r="M180" s="51"/>
      <c r="N180" s="51"/>
      <c r="O180" s="66"/>
      <c r="V180" s="58"/>
    </row>
    <row r="181" spans="2:18" ht="12.75" customHeight="1">
      <c r="B181" s="530" t="s">
        <v>108</v>
      </c>
      <c r="C181" s="531"/>
      <c r="D181" s="531"/>
      <c r="E181" s="531"/>
      <c r="F181" s="531"/>
      <c r="H181" s="60"/>
      <c r="J181" s="60"/>
      <c r="K181" s="65"/>
      <c r="L181" s="60"/>
      <c r="N181" s="168"/>
      <c r="R181" s="58" t="str">
        <f>IF(AND(($L179&gt;0),ISBLANK(B183)),B181,"NOT")</f>
        <v>NOT</v>
      </c>
    </row>
    <row r="182" spans="2:14" ht="3" customHeight="1">
      <c r="B182" s="81"/>
      <c r="C182" s="65"/>
      <c r="D182" s="60"/>
      <c r="F182" s="60"/>
      <c r="H182" s="60"/>
      <c r="J182" s="60"/>
      <c r="K182" s="65"/>
      <c r="L182" s="60"/>
      <c r="N182" s="168"/>
    </row>
    <row r="183" spans="2:14" ht="50.25" customHeight="1">
      <c r="B183" s="521"/>
      <c r="C183" s="522"/>
      <c r="D183" s="522"/>
      <c r="E183" s="522"/>
      <c r="F183" s="522"/>
      <c r="G183" s="522"/>
      <c r="H183" s="522"/>
      <c r="I183" s="522"/>
      <c r="J183" s="522"/>
      <c r="K183" s="522"/>
      <c r="L183" s="523"/>
      <c r="M183" s="51" t="s">
        <v>12</v>
      </c>
      <c r="N183" s="168"/>
    </row>
    <row r="184" spans="2:14" ht="3.75" customHeight="1">
      <c r="B184" s="81"/>
      <c r="C184" s="65"/>
      <c r="D184" s="60"/>
      <c r="F184" s="60"/>
      <c r="H184" s="60"/>
      <c r="J184" s="60"/>
      <c r="K184" s="65"/>
      <c r="L184" s="60"/>
      <c r="N184" s="168"/>
    </row>
    <row r="185" spans="2:20" ht="12.75" customHeight="1">
      <c r="B185" s="181" t="s">
        <v>10</v>
      </c>
      <c r="C185" s="65"/>
      <c r="D185" s="181" t="s">
        <v>409</v>
      </c>
      <c r="F185" s="181" t="s">
        <v>113</v>
      </c>
      <c r="H185" s="181" t="s">
        <v>9</v>
      </c>
      <c r="J185" s="181" t="s">
        <v>8</v>
      </c>
      <c r="K185" s="182"/>
      <c r="L185" s="80" t="s">
        <v>81</v>
      </c>
      <c r="N185" s="60"/>
      <c r="R185" s="192" t="str">
        <f>IF(AND(R186="NOT",R187="NOT",R188="NOT",R189="NOT",R181="NOT"),"NOT",D179)</f>
        <v>NOT</v>
      </c>
      <c r="S185" s="192" t="str">
        <f>IF(AND(S186="NOT",S187="NOT",S188="NOT",S189="NOT",R181="NOT"),"NOT",D179)</f>
        <v>NOT</v>
      </c>
      <c r="T185" s="192" t="str">
        <f>IF(AND(T186="NOT",T187="NOT",T188="NOT",T189="NOT",R181="NOT"),"NOT",D179)</f>
        <v>NOT</v>
      </c>
    </row>
    <row r="186" spans="2:22" ht="12.75">
      <c r="B186" s="194"/>
      <c r="C186" s="65"/>
      <c r="D186" s="195"/>
      <c r="E186" s="180"/>
      <c r="F186" s="196"/>
      <c r="G186" s="180"/>
      <c r="H186" s="197"/>
      <c r="I186" s="180"/>
      <c r="J186" s="197"/>
      <c r="K186" s="65"/>
      <c r="L186" s="107">
        <f>TRUNC(H186*J186,2)</f>
        <v>0</v>
      </c>
      <c r="N186" s="60"/>
      <c r="R186" s="58" t="str">
        <f>IF(AND(($L186&gt;0),ISBLANK(B186)),B186,"NOT")</f>
        <v>NOT</v>
      </c>
      <c r="S186" s="58" t="str">
        <f>IF(AND(($L186&gt;0),ISBLANK(D186)),D186,"NOT")</f>
        <v>NOT</v>
      </c>
      <c r="T186" s="58" t="str">
        <f>IF(AND(($L186&gt;0),ISBLANK(F186)),F186,"NOT")</f>
        <v>NOT</v>
      </c>
      <c r="V186" s="58">
        <f>LEFT(D186,3)</f>
      </c>
    </row>
    <row r="187" spans="2:22" ht="12.75">
      <c r="B187" s="194"/>
      <c r="C187" s="65"/>
      <c r="D187" s="195"/>
      <c r="E187" s="180"/>
      <c r="F187" s="196"/>
      <c r="G187" s="180"/>
      <c r="H187" s="197"/>
      <c r="I187" s="180"/>
      <c r="J187" s="197"/>
      <c r="K187" s="65"/>
      <c r="L187" s="107">
        <f>TRUNC(H187*J187,2)</f>
        <v>0</v>
      </c>
      <c r="N187" s="60"/>
      <c r="R187" s="58" t="str">
        <f>IF(AND(($L187&gt;0),ISBLANK(B187)),B187,"NOT")</f>
        <v>NOT</v>
      </c>
      <c r="S187" s="58" t="str">
        <f>IF(AND(($L187&gt;0),ISBLANK(D187)),D187,"NOT")</f>
        <v>NOT</v>
      </c>
      <c r="T187" s="58" t="str">
        <f>IF(AND(($L187&gt;0),ISBLANK(F187)),F187,"NOT")</f>
        <v>NOT</v>
      </c>
      <c r="V187" s="58">
        <f>LEFT(D187,3)</f>
      </c>
    </row>
    <row r="188" spans="2:22" ht="12.75">
      <c r="B188" s="194"/>
      <c r="C188" s="65"/>
      <c r="D188" s="195"/>
      <c r="E188" s="180"/>
      <c r="F188" s="196"/>
      <c r="G188" s="180"/>
      <c r="H188" s="197"/>
      <c r="I188" s="180"/>
      <c r="J188" s="197"/>
      <c r="K188" s="65"/>
      <c r="L188" s="107">
        <f>TRUNC(H188*J188,2)</f>
        <v>0</v>
      </c>
      <c r="N188" s="60"/>
      <c r="R188" s="58" t="str">
        <f>IF(AND(($L188&gt;0),ISBLANK(B188)),B188,"NOT")</f>
        <v>NOT</v>
      </c>
      <c r="S188" s="58" t="str">
        <f>IF(AND(($L188&gt;0),ISBLANK(D188)),D188,"NOT")</f>
        <v>NOT</v>
      </c>
      <c r="T188" s="58" t="str">
        <f>IF(AND(($L188&gt;0),ISBLANK(F188)),F188,"NOT")</f>
        <v>NOT</v>
      </c>
      <c r="V188" s="58">
        <f>LEFT(D188,3)</f>
      </c>
    </row>
    <row r="189" spans="2:22" ht="12.75">
      <c r="B189" s="194"/>
      <c r="C189" s="65"/>
      <c r="D189" s="195"/>
      <c r="E189" s="180"/>
      <c r="F189" s="196"/>
      <c r="G189" s="180"/>
      <c r="H189" s="197"/>
      <c r="I189" s="180"/>
      <c r="J189" s="197"/>
      <c r="K189" s="65"/>
      <c r="L189" s="107">
        <f>TRUNC(H189*J189,2)</f>
        <v>0</v>
      </c>
      <c r="N189" s="60"/>
      <c r="R189" s="58" t="str">
        <f>IF(AND(($L189&gt;0),ISBLANK(B189)),B189,"NOT")</f>
        <v>NOT</v>
      </c>
      <c r="S189" s="58" t="str">
        <f>IF(AND(($L189&gt;0),ISBLANK(D189)),D189,"NOT")</f>
        <v>NOT</v>
      </c>
      <c r="T189" s="58" t="str">
        <f>IF(AND(($L189&gt;0),ISBLANK(F189)),F189,"NOT")</f>
        <v>NOT</v>
      </c>
      <c r="V189" s="58">
        <f>LEFT(D189,3)</f>
      </c>
    </row>
    <row r="190" spans="1:22" s="55" customFormat="1" ht="12.75" customHeight="1">
      <c r="A190" s="64"/>
      <c r="B190" s="65"/>
      <c r="C190" s="65"/>
      <c r="D190" s="51"/>
      <c r="E190" s="51"/>
      <c r="F190" s="51"/>
      <c r="G190" s="51"/>
      <c r="H190" s="51"/>
      <c r="I190" s="51"/>
      <c r="J190" s="51"/>
      <c r="K190" s="65"/>
      <c r="L190" s="51"/>
      <c r="M190" s="51"/>
      <c r="N190" s="51"/>
      <c r="O190" s="66"/>
      <c r="V190" s="58"/>
    </row>
    <row r="191" spans="1:18" ht="25.5" customHeight="1">
      <c r="A191" s="207"/>
      <c r="B191" s="209" t="s">
        <v>136</v>
      </c>
      <c r="C191" s="208"/>
      <c r="D191" s="527" t="s">
        <v>86</v>
      </c>
      <c r="E191" s="528"/>
      <c r="F191" s="528"/>
      <c r="G191" s="528"/>
      <c r="H191" s="528"/>
      <c r="I191" s="210"/>
      <c r="J191" s="211" t="s">
        <v>11</v>
      </c>
      <c r="K191" s="65"/>
      <c r="L191" s="350">
        <f>SUM(L198:L207)</f>
        <v>0</v>
      </c>
      <c r="M191" s="183"/>
      <c r="N191" s="351">
        <f>IF(L191=0,0%,L191/L$3)</f>
        <v>0</v>
      </c>
      <c r="O191" s="338">
        <f>IF(LEN(R191)&gt;3,1,0)</f>
        <v>0</v>
      </c>
      <c r="R191" s="58" t="str">
        <f>IF(AND(R197="NOT",S197="NOT",T197="NOT"),"NOT",D191)</f>
        <v>NOT</v>
      </c>
    </row>
    <row r="192" spans="1:22" s="55" customFormat="1" ht="3" customHeight="1">
      <c r="A192" s="64"/>
      <c r="B192" s="65"/>
      <c r="C192" s="65"/>
      <c r="D192" s="51"/>
      <c r="E192" s="51"/>
      <c r="F192" s="51"/>
      <c r="G192" s="51"/>
      <c r="H192" s="51"/>
      <c r="I192" s="51"/>
      <c r="J192" s="51"/>
      <c r="K192" s="65"/>
      <c r="L192" s="51"/>
      <c r="M192" s="51"/>
      <c r="N192" s="51"/>
      <c r="O192" s="66"/>
      <c r="V192" s="58"/>
    </row>
    <row r="193" spans="2:18" ht="27.75" customHeight="1">
      <c r="B193" s="530" t="s">
        <v>22</v>
      </c>
      <c r="C193" s="530"/>
      <c r="D193" s="530"/>
      <c r="E193" s="530"/>
      <c r="F193" s="530"/>
      <c r="G193" s="530"/>
      <c r="H193" s="530"/>
      <c r="I193" s="530"/>
      <c r="J193" s="530"/>
      <c r="K193" s="530"/>
      <c r="L193" s="530"/>
      <c r="N193" s="168"/>
      <c r="R193" s="58" t="str">
        <f>IF(AND(($L191&gt;0),ISBLANK(B195)),B193,"NOT")</f>
        <v>NOT</v>
      </c>
    </row>
    <row r="194" spans="2:14" ht="3" customHeight="1">
      <c r="B194" s="81"/>
      <c r="C194" s="65"/>
      <c r="D194" s="60"/>
      <c r="F194" s="60"/>
      <c r="H194" s="60"/>
      <c r="J194" s="60"/>
      <c r="K194" s="65"/>
      <c r="L194" s="60"/>
      <c r="N194" s="168"/>
    </row>
    <row r="195" spans="2:14" ht="81" customHeight="1">
      <c r="B195" s="521"/>
      <c r="C195" s="522"/>
      <c r="D195" s="522"/>
      <c r="E195" s="522"/>
      <c r="F195" s="522"/>
      <c r="G195" s="522"/>
      <c r="H195" s="522"/>
      <c r="I195" s="522"/>
      <c r="J195" s="522"/>
      <c r="K195" s="522"/>
      <c r="L195" s="523"/>
      <c r="M195" s="51" t="s">
        <v>12</v>
      </c>
      <c r="N195" s="168"/>
    </row>
    <row r="196" spans="2:14" ht="3.75" customHeight="1">
      <c r="B196" s="81"/>
      <c r="C196" s="65"/>
      <c r="D196" s="60"/>
      <c r="F196" s="60"/>
      <c r="H196" s="60"/>
      <c r="J196" s="60"/>
      <c r="K196" s="65"/>
      <c r="L196" s="60"/>
      <c r="N196" s="168"/>
    </row>
    <row r="197" spans="2:20" ht="38.25">
      <c r="B197" s="181" t="s">
        <v>14</v>
      </c>
      <c r="C197" s="65"/>
      <c r="D197" s="181" t="s">
        <v>409</v>
      </c>
      <c r="F197" s="181" t="s">
        <v>113</v>
      </c>
      <c r="H197" s="181" t="s">
        <v>9</v>
      </c>
      <c r="J197" s="181" t="s">
        <v>8</v>
      </c>
      <c r="K197" s="182"/>
      <c r="L197" s="80" t="s">
        <v>81</v>
      </c>
      <c r="N197" s="60"/>
      <c r="R197" s="192" t="str">
        <f>IF(AND(R198="NOT",R199="NOT",R200="NOT",R201="NOT",R202="NOT",R203="NOT",R204="NOT",R205="NOT",R206="NOT",R207="NOT",R193="NOT"),"NOT",D191)</f>
        <v>NOT</v>
      </c>
      <c r="S197" s="192" t="str">
        <f>IF(AND(S198="NOT",S199="NOT",S200="NOT",S201="NOT",S202="NOT",S203="NOT",S204="NOT",S205="NOT",S206="NOT",S207="NOT",R193="NOT"),"NOT",D191)</f>
        <v>NOT</v>
      </c>
      <c r="T197" s="192" t="str">
        <f>IF(AND(T198="NOT",T199="NOT",T200="NOT",T201="NOT",T202="NOT",T203="NOT",T204="NOT",T205="NOT",T206="NOT",T207="NOT",R193="NOT"),"NOT",D191)</f>
        <v>NOT</v>
      </c>
    </row>
    <row r="198" spans="2:22" ht="12.75">
      <c r="B198" s="194"/>
      <c r="C198" s="65"/>
      <c r="D198" s="195"/>
      <c r="E198" s="180"/>
      <c r="F198" s="196"/>
      <c r="G198" s="180"/>
      <c r="H198" s="197"/>
      <c r="I198" s="180"/>
      <c r="J198" s="197"/>
      <c r="K198" s="65"/>
      <c r="L198" s="107">
        <f aca="true" t="shared" si="37" ref="L198:L207">TRUNC(H198*J198,2)</f>
        <v>0</v>
      </c>
      <c r="N198" s="60"/>
      <c r="R198" s="58" t="str">
        <f aca="true" t="shared" si="38" ref="R198:R207">IF(AND(($L198&gt;0),ISBLANK(B198)),B198,"NOT")</f>
        <v>NOT</v>
      </c>
      <c r="S198" s="58" t="str">
        <f aca="true" t="shared" si="39" ref="S198:S207">IF(AND(($L198&gt;0),ISBLANK(D198)),D198,"NOT")</f>
        <v>NOT</v>
      </c>
      <c r="T198" s="58" t="str">
        <f aca="true" t="shared" si="40" ref="T198:T207">IF(AND(($L198&gt;0),ISBLANK(F198)),F198,"NOT")</f>
        <v>NOT</v>
      </c>
      <c r="V198" s="58">
        <f aca="true" t="shared" si="41" ref="V198:V207">LEFT(D198,3)</f>
      </c>
    </row>
    <row r="199" spans="2:22" ht="12.75">
      <c r="B199" s="194"/>
      <c r="C199" s="65"/>
      <c r="D199" s="195"/>
      <c r="E199" s="180"/>
      <c r="F199" s="196"/>
      <c r="G199" s="180"/>
      <c r="H199" s="197"/>
      <c r="I199" s="180"/>
      <c r="J199" s="197"/>
      <c r="K199" s="65"/>
      <c r="L199" s="107">
        <f t="shared" si="37"/>
        <v>0</v>
      </c>
      <c r="N199" s="60"/>
      <c r="R199" s="58" t="str">
        <f t="shared" si="38"/>
        <v>NOT</v>
      </c>
      <c r="S199" s="58" t="str">
        <f t="shared" si="39"/>
        <v>NOT</v>
      </c>
      <c r="T199" s="58" t="str">
        <f t="shared" si="40"/>
        <v>NOT</v>
      </c>
      <c r="V199" s="58">
        <f t="shared" si="41"/>
      </c>
    </row>
    <row r="200" spans="2:22" ht="12.75">
      <c r="B200" s="194"/>
      <c r="C200" s="65"/>
      <c r="D200" s="195"/>
      <c r="E200" s="180"/>
      <c r="F200" s="196"/>
      <c r="G200" s="180"/>
      <c r="H200" s="197"/>
      <c r="I200" s="180"/>
      <c r="J200" s="197"/>
      <c r="K200" s="65"/>
      <c r="L200" s="107">
        <f t="shared" si="37"/>
        <v>0</v>
      </c>
      <c r="N200" s="60"/>
      <c r="R200" s="58" t="str">
        <f t="shared" si="38"/>
        <v>NOT</v>
      </c>
      <c r="S200" s="58" t="str">
        <f t="shared" si="39"/>
        <v>NOT</v>
      </c>
      <c r="T200" s="58" t="str">
        <f t="shared" si="40"/>
        <v>NOT</v>
      </c>
      <c r="V200" s="58">
        <f t="shared" si="41"/>
      </c>
    </row>
    <row r="201" spans="2:22" ht="12.75">
      <c r="B201" s="194"/>
      <c r="C201" s="65"/>
      <c r="D201" s="195"/>
      <c r="E201" s="180"/>
      <c r="F201" s="196"/>
      <c r="G201" s="180"/>
      <c r="H201" s="197"/>
      <c r="I201" s="180"/>
      <c r="J201" s="197"/>
      <c r="K201" s="65"/>
      <c r="L201" s="107">
        <f t="shared" si="37"/>
        <v>0</v>
      </c>
      <c r="N201" s="60"/>
      <c r="R201" s="58" t="str">
        <f t="shared" si="38"/>
        <v>NOT</v>
      </c>
      <c r="S201" s="58" t="str">
        <f t="shared" si="39"/>
        <v>NOT</v>
      </c>
      <c r="T201" s="58" t="str">
        <f t="shared" si="40"/>
        <v>NOT</v>
      </c>
      <c r="V201" s="58">
        <f t="shared" si="41"/>
      </c>
    </row>
    <row r="202" spans="2:22" ht="12.75">
      <c r="B202" s="194"/>
      <c r="C202" s="65"/>
      <c r="D202" s="195"/>
      <c r="E202" s="180"/>
      <c r="F202" s="196"/>
      <c r="G202" s="180"/>
      <c r="H202" s="197"/>
      <c r="I202" s="180"/>
      <c r="J202" s="197"/>
      <c r="K202" s="65"/>
      <c r="L202" s="107">
        <f t="shared" si="37"/>
        <v>0</v>
      </c>
      <c r="N202" s="60"/>
      <c r="R202" s="58" t="str">
        <f t="shared" si="38"/>
        <v>NOT</v>
      </c>
      <c r="S202" s="58" t="str">
        <f t="shared" si="39"/>
        <v>NOT</v>
      </c>
      <c r="T202" s="58" t="str">
        <f t="shared" si="40"/>
        <v>NOT</v>
      </c>
      <c r="V202" s="58">
        <f t="shared" si="41"/>
      </c>
    </row>
    <row r="203" spans="2:22" ht="12.75">
      <c r="B203" s="194"/>
      <c r="C203" s="65"/>
      <c r="D203" s="195"/>
      <c r="E203" s="180"/>
      <c r="F203" s="196"/>
      <c r="G203" s="180"/>
      <c r="H203" s="197"/>
      <c r="I203" s="180"/>
      <c r="J203" s="197"/>
      <c r="K203" s="65"/>
      <c r="L203" s="107">
        <f t="shared" si="37"/>
        <v>0</v>
      </c>
      <c r="N203" s="60"/>
      <c r="R203" s="58" t="str">
        <f t="shared" si="38"/>
        <v>NOT</v>
      </c>
      <c r="S203" s="58" t="str">
        <f t="shared" si="39"/>
        <v>NOT</v>
      </c>
      <c r="T203" s="58" t="str">
        <f t="shared" si="40"/>
        <v>NOT</v>
      </c>
      <c r="V203" s="58">
        <f t="shared" si="41"/>
      </c>
    </row>
    <row r="204" spans="2:22" ht="12.75">
      <c r="B204" s="194"/>
      <c r="C204" s="65"/>
      <c r="D204" s="195"/>
      <c r="E204" s="180"/>
      <c r="F204" s="196"/>
      <c r="G204" s="180"/>
      <c r="H204" s="197"/>
      <c r="I204" s="180"/>
      <c r="J204" s="197"/>
      <c r="K204" s="65"/>
      <c r="L204" s="107">
        <f t="shared" si="37"/>
        <v>0</v>
      </c>
      <c r="N204" s="60"/>
      <c r="R204" s="58" t="str">
        <f t="shared" si="38"/>
        <v>NOT</v>
      </c>
      <c r="S204" s="58" t="str">
        <f t="shared" si="39"/>
        <v>NOT</v>
      </c>
      <c r="T204" s="58" t="str">
        <f t="shared" si="40"/>
        <v>NOT</v>
      </c>
      <c r="V204" s="58">
        <f t="shared" si="41"/>
      </c>
    </row>
    <row r="205" spans="2:22" ht="12.75">
      <c r="B205" s="194"/>
      <c r="C205" s="65"/>
      <c r="D205" s="195"/>
      <c r="E205" s="180"/>
      <c r="F205" s="196"/>
      <c r="G205" s="180"/>
      <c r="H205" s="197"/>
      <c r="I205" s="180"/>
      <c r="J205" s="197"/>
      <c r="K205" s="65"/>
      <c r="L205" s="107">
        <f t="shared" si="37"/>
        <v>0</v>
      </c>
      <c r="N205" s="60"/>
      <c r="R205" s="58" t="str">
        <f t="shared" si="38"/>
        <v>NOT</v>
      </c>
      <c r="S205" s="58" t="str">
        <f t="shared" si="39"/>
        <v>NOT</v>
      </c>
      <c r="T205" s="58" t="str">
        <f t="shared" si="40"/>
        <v>NOT</v>
      </c>
      <c r="V205" s="58">
        <f t="shared" si="41"/>
      </c>
    </row>
    <row r="206" spans="2:22" ht="12.75">
      <c r="B206" s="194"/>
      <c r="C206" s="65"/>
      <c r="D206" s="195"/>
      <c r="E206" s="180"/>
      <c r="F206" s="196"/>
      <c r="G206" s="180"/>
      <c r="H206" s="197"/>
      <c r="I206" s="180"/>
      <c r="J206" s="197"/>
      <c r="K206" s="65"/>
      <c r="L206" s="107">
        <f t="shared" si="37"/>
        <v>0</v>
      </c>
      <c r="N206" s="60"/>
      <c r="R206" s="58" t="str">
        <f t="shared" si="38"/>
        <v>NOT</v>
      </c>
      <c r="S206" s="58" t="str">
        <f t="shared" si="39"/>
        <v>NOT</v>
      </c>
      <c r="T206" s="58" t="str">
        <f t="shared" si="40"/>
        <v>NOT</v>
      </c>
      <c r="V206" s="58">
        <f t="shared" si="41"/>
      </c>
    </row>
    <row r="207" spans="2:22" ht="12.75">
      <c r="B207" s="194"/>
      <c r="C207" s="65"/>
      <c r="D207" s="195"/>
      <c r="E207" s="180"/>
      <c r="F207" s="196"/>
      <c r="G207" s="180"/>
      <c r="H207" s="197"/>
      <c r="I207" s="180"/>
      <c r="J207" s="197"/>
      <c r="K207" s="65"/>
      <c r="L207" s="107">
        <f t="shared" si="37"/>
        <v>0</v>
      </c>
      <c r="N207" s="60"/>
      <c r="R207" s="58" t="str">
        <f t="shared" si="38"/>
        <v>NOT</v>
      </c>
      <c r="S207" s="58" t="str">
        <f t="shared" si="39"/>
        <v>NOT</v>
      </c>
      <c r="T207" s="58" t="str">
        <f t="shared" si="40"/>
        <v>NOT</v>
      </c>
      <c r="V207" s="58">
        <f t="shared" si="41"/>
      </c>
    </row>
    <row r="208" spans="2:14" ht="12.75">
      <c r="B208" s="81"/>
      <c r="C208" s="65"/>
      <c r="D208" s="60"/>
      <c r="F208" s="60"/>
      <c r="H208" s="60"/>
      <c r="J208" s="60"/>
      <c r="K208" s="65"/>
      <c r="L208" s="60"/>
      <c r="N208" s="168"/>
    </row>
    <row r="209" spans="1:18" ht="13.5" customHeight="1">
      <c r="A209" s="207"/>
      <c r="B209" s="209" t="s">
        <v>137</v>
      </c>
      <c r="C209" s="208"/>
      <c r="D209" s="527" t="s">
        <v>86</v>
      </c>
      <c r="E209" s="528"/>
      <c r="F209" s="528"/>
      <c r="G209" s="528"/>
      <c r="H209" s="528"/>
      <c r="I209" s="210"/>
      <c r="J209" s="211" t="s">
        <v>11</v>
      </c>
      <c r="K209" s="65"/>
      <c r="L209" s="350">
        <f>SUM(L216:L220)</f>
        <v>0</v>
      </c>
      <c r="M209" s="183"/>
      <c r="N209" s="351">
        <f>IF(L209=0,0%,L209/L$3)</f>
        <v>0</v>
      </c>
      <c r="O209" s="338">
        <f>IF(LEN(R209)&gt;3,1,0)</f>
        <v>0</v>
      </c>
      <c r="R209" s="58" t="str">
        <f>IF(AND(R215="NOT",S215="NOT",T215="NOT"),"NOT",D209)</f>
        <v>NOT</v>
      </c>
    </row>
    <row r="210" spans="1:22" s="55" customFormat="1" ht="3" customHeight="1">
      <c r="A210" s="64"/>
      <c r="B210" s="65"/>
      <c r="C210" s="65"/>
      <c r="D210" s="51"/>
      <c r="E210" s="51"/>
      <c r="F210" s="51"/>
      <c r="G210" s="51"/>
      <c r="H210" s="51"/>
      <c r="I210" s="51"/>
      <c r="J210" s="51"/>
      <c r="K210" s="65"/>
      <c r="L210" s="51"/>
      <c r="M210" s="51"/>
      <c r="N210" s="51"/>
      <c r="O210" s="66"/>
      <c r="V210" s="58"/>
    </row>
    <row r="211" spans="2:18" ht="25.5" customHeight="1">
      <c r="B211" s="529" t="s">
        <v>462</v>
      </c>
      <c r="C211" s="530"/>
      <c r="D211" s="530"/>
      <c r="E211" s="530"/>
      <c r="F211" s="530"/>
      <c r="G211" s="530"/>
      <c r="H211" s="530"/>
      <c r="I211" s="530"/>
      <c r="J211" s="530"/>
      <c r="K211" s="530"/>
      <c r="L211" s="530"/>
      <c r="N211" s="168"/>
      <c r="R211" s="58" t="str">
        <f>IF(AND(($L209&gt;0),ISBLANK(B213)),B211,"NOT")</f>
        <v>NOT</v>
      </c>
    </row>
    <row r="212" spans="2:14" ht="3" customHeight="1">
      <c r="B212" s="81"/>
      <c r="C212" s="65"/>
      <c r="D212" s="60"/>
      <c r="F212" s="60"/>
      <c r="H212" s="60"/>
      <c r="J212" s="60"/>
      <c r="K212" s="65"/>
      <c r="L212" s="60"/>
      <c r="N212" s="168"/>
    </row>
    <row r="213" spans="2:14" ht="60.75" customHeight="1">
      <c r="B213" s="521"/>
      <c r="C213" s="522"/>
      <c r="D213" s="522"/>
      <c r="E213" s="522"/>
      <c r="F213" s="522"/>
      <c r="G213" s="522"/>
      <c r="H213" s="522"/>
      <c r="I213" s="522"/>
      <c r="J213" s="522"/>
      <c r="K213" s="522"/>
      <c r="L213" s="523"/>
      <c r="M213" s="51" t="s">
        <v>12</v>
      </c>
      <c r="N213" s="168"/>
    </row>
    <row r="214" spans="2:14" ht="3.75" customHeight="1">
      <c r="B214" s="81"/>
      <c r="C214" s="65"/>
      <c r="D214" s="60"/>
      <c r="F214" s="60"/>
      <c r="H214" s="60"/>
      <c r="J214" s="60"/>
      <c r="K214" s="65"/>
      <c r="L214" s="60"/>
      <c r="N214" s="168"/>
    </row>
    <row r="215" spans="2:20" ht="12.75" customHeight="1">
      <c r="B215" s="181" t="s">
        <v>10</v>
      </c>
      <c r="C215" s="65"/>
      <c r="D215" s="181" t="s">
        <v>409</v>
      </c>
      <c r="F215" s="181" t="s">
        <v>113</v>
      </c>
      <c r="H215" s="181" t="s">
        <v>9</v>
      </c>
      <c r="J215" s="181" t="s">
        <v>8</v>
      </c>
      <c r="K215" s="182"/>
      <c r="L215" s="80" t="s">
        <v>81</v>
      </c>
      <c r="N215" s="60"/>
      <c r="R215" s="192" t="str">
        <f>IF(AND(R216="NOT",R217="NOT",R218="NOT",R219="NOT",R220="NOT",R211="NOT"),"NOT",D209)</f>
        <v>NOT</v>
      </c>
      <c r="S215" s="192" t="str">
        <f>IF(AND(S216="NOT",S217="NOT",S218="NOT",S219="NOT",S220="NOT",R211="NOT"),"NOT",D209)</f>
        <v>NOT</v>
      </c>
      <c r="T215" s="192" t="str">
        <f>IF(AND(T216="NOT",T217="NOT",T218="NOT",T219="NOT",T220="NOT",R211="NOT"),"NOT",D209)</f>
        <v>NOT</v>
      </c>
    </row>
    <row r="216" spans="2:22" ht="12.75">
      <c r="B216" s="194"/>
      <c r="C216" s="65"/>
      <c r="D216" s="195"/>
      <c r="E216" s="180"/>
      <c r="F216" s="196"/>
      <c r="G216" s="180"/>
      <c r="H216" s="197"/>
      <c r="I216" s="180"/>
      <c r="J216" s="197"/>
      <c r="K216" s="65"/>
      <c r="L216" s="107">
        <f>TRUNC(H216*J216,2)</f>
        <v>0</v>
      </c>
      <c r="N216" s="60"/>
      <c r="R216" s="58" t="str">
        <f>IF(AND(($L216&gt;0),ISBLANK(B216)),B216,"NOT")</f>
        <v>NOT</v>
      </c>
      <c r="S216" s="58" t="str">
        <f>IF(AND(($L216&gt;0),ISBLANK(D216)),D216,"NOT")</f>
        <v>NOT</v>
      </c>
      <c r="T216" s="58" t="str">
        <f>IF(AND(($L216&gt;0),ISBLANK(F216)),F216,"NOT")</f>
        <v>NOT</v>
      </c>
      <c r="V216" s="58">
        <f>LEFT(D216,3)</f>
      </c>
    </row>
    <row r="217" spans="2:22" ht="12.75">
      <c r="B217" s="194"/>
      <c r="C217" s="65"/>
      <c r="D217" s="195"/>
      <c r="E217" s="180"/>
      <c r="F217" s="196"/>
      <c r="G217" s="180"/>
      <c r="H217" s="197"/>
      <c r="I217" s="180"/>
      <c r="J217" s="197"/>
      <c r="K217" s="65"/>
      <c r="L217" s="107">
        <f>TRUNC(H217*J217,2)</f>
        <v>0</v>
      </c>
      <c r="N217" s="60"/>
      <c r="R217" s="58" t="str">
        <f>IF(AND(($L217&gt;0),ISBLANK(B217)),B217,"NOT")</f>
        <v>NOT</v>
      </c>
      <c r="S217" s="58" t="str">
        <f>IF(AND(($L217&gt;0),ISBLANK(D217)),D217,"NOT")</f>
        <v>NOT</v>
      </c>
      <c r="T217" s="58" t="str">
        <f>IF(AND(($L217&gt;0),ISBLANK(F217)),F217,"NOT")</f>
        <v>NOT</v>
      </c>
      <c r="V217" s="58">
        <f>LEFT(D217,3)</f>
      </c>
    </row>
    <row r="218" spans="2:22" ht="12.75">
      <c r="B218" s="194"/>
      <c r="C218" s="65"/>
      <c r="D218" s="195"/>
      <c r="E218" s="180"/>
      <c r="F218" s="196"/>
      <c r="G218" s="180"/>
      <c r="H218" s="197"/>
      <c r="I218" s="180"/>
      <c r="J218" s="197"/>
      <c r="K218" s="65"/>
      <c r="L218" s="107">
        <f>TRUNC(H218*J218,2)</f>
        <v>0</v>
      </c>
      <c r="N218" s="60"/>
      <c r="R218" s="58" t="str">
        <f>IF(AND(($L218&gt;0),ISBLANK(B218)),B218,"NOT")</f>
        <v>NOT</v>
      </c>
      <c r="S218" s="58" t="str">
        <f>IF(AND(($L218&gt;0),ISBLANK(D218)),D218,"NOT")</f>
        <v>NOT</v>
      </c>
      <c r="T218" s="58" t="str">
        <f>IF(AND(($L218&gt;0),ISBLANK(F218)),F218,"NOT")</f>
        <v>NOT</v>
      </c>
      <c r="V218" s="58">
        <f>LEFT(D218,3)</f>
      </c>
    </row>
    <row r="219" spans="2:22" ht="12.75">
      <c r="B219" s="194"/>
      <c r="C219" s="65"/>
      <c r="D219" s="195"/>
      <c r="E219" s="180"/>
      <c r="F219" s="196"/>
      <c r="G219" s="180"/>
      <c r="H219" s="197"/>
      <c r="I219" s="180"/>
      <c r="J219" s="197"/>
      <c r="K219" s="65"/>
      <c r="L219" s="107">
        <f>TRUNC(H219*J219,2)</f>
        <v>0</v>
      </c>
      <c r="N219" s="60"/>
      <c r="R219" s="58" t="str">
        <f>IF(AND(($L219&gt;0),ISBLANK(B219)),B219,"NOT")</f>
        <v>NOT</v>
      </c>
      <c r="S219" s="58" t="str">
        <f>IF(AND(($L219&gt;0),ISBLANK(D219)),D219,"NOT")</f>
        <v>NOT</v>
      </c>
      <c r="T219" s="58" t="str">
        <f>IF(AND(($L219&gt;0),ISBLANK(F219)),F219,"NOT")</f>
        <v>NOT</v>
      </c>
      <c r="V219" s="58">
        <f>LEFT(D219,3)</f>
      </c>
    </row>
    <row r="220" spans="2:22" ht="12.75">
      <c r="B220" s="194"/>
      <c r="C220" s="65"/>
      <c r="D220" s="195"/>
      <c r="E220" s="180"/>
      <c r="F220" s="196"/>
      <c r="G220" s="180"/>
      <c r="H220" s="197"/>
      <c r="I220" s="180"/>
      <c r="J220" s="197"/>
      <c r="K220" s="65"/>
      <c r="L220" s="107">
        <f>TRUNC(H220*J220,2)</f>
        <v>0</v>
      </c>
      <c r="N220" s="60"/>
      <c r="R220" s="58" t="str">
        <f>IF(AND(($L220&gt;0),ISBLANK(B220)),B220,"NOT")</f>
        <v>NOT</v>
      </c>
      <c r="S220" s="58" t="str">
        <f>IF(AND(($L220&gt;0),ISBLANK(D220)),D220,"NOT")</f>
        <v>NOT</v>
      </c>
      <c r="T220" s="58" t="str">
        <f>IF(AND(($L220&gt;0),ISBLANK(F220)),F220,"NOT")</f>
        <v>NOT</v>
      </c>
      <c r="V220" s="58">
        <f>LEFT(D220,3)</f>
      </c>
    </row>
    <row r="221" spans="2:14" ht="12.75">
      <c r="B221" s="81"/>
      <c r="C221" s="65"/>
      <c r="D221" s="60"/>
      <c r="F221" s="60"/>
      <c r="H221" s="60"/>
      <c r="J221" s="60"/>
      <c r="K221" s="65"/>
      <c r="L221" s="60"/>
      <c r="N221" s="168"/>
    </row>
    <row r="222" spans="2:14" ht="12.75">
      <c r="B222" s="81"/>
      <c r="C222" s="65"/>
      <c r="D222" s="60"/>
      <c r="F222" s="60"/>
      <c r="H222" s="60"/>
      <c r="J222" s="60"/>
      <c r="K222" s="65"/>
      <c r="L222" s="60"/>
      <c r="N222" s="168"/>
    </row>
    <row r="223" spans="1:22" ht="27" customHeight="1">
      <c r="A223" s="184">
        <v>6</v>
      </c>
      <c r="B223" s="185" t="s">
        <v>138</v>
      </c>
      <c r="C223" s="186"/>
      <c r="D223" s="518" t="s">
        <v>338</v>
      </c>
      <c r="E223" s="519"/>
      <c r="F223" s="519"/>
      <c r="G223" s="519"/>
      <c r="H223" s="520"/>
      <c r="I223" s="187"/>
      <c r="J223" s="188" t="s">
        <v>11</v>
      </c>
      <c r="K223" s="186"/>
      <c r="L223" s="189">
        <f>L225+L243</f>
        <v>0</v>
      </c>
      <c r="M223" s="187"/>
      <c r="N223" s="190">
        <f>IF(L223=0,0%,L223/L$3)</f>
        <v>0</v>
      </c>
      <c r="O223" s="71"/>
      <c r="P223" s="72"/>
      <c r="Q223" s="58" t="e">
        <f>IF(AND(R244=#REF!,#REF!&gt;#REF!),D223,0)</f>
        <v>#REF!</v>
      </c>
      <c r="R223" s="58" t="e">
        <f>IF(AND(R244=#REF!,#REF!&gt;#REF!),D223,0)</f>
        <v>#REF!</v>
      </c>
      <c r="S223" s="58">
        <f>IF('9. Light Project budget summary'!L39&gt;0,('9. Light Project budget summary'!L37+'9. Light Project budget summary'!L33)/'9. Light Project budget summary'!L39,0)</f>
        <v>0</v>
      </c>
      <c r="T223" s="172" t="s">
        <v>91</v>
      </c>
      <c r="U223" s="234" t="s">
        <v>96</v>
      </c>
      <c r="V223" s="206">
        <v>0.7</v>
      </c>
    </row>
    <row r="224" spans="1:22" s="55" customFormat="1" ht="7.5" customHeight="1">
      <c r="A224" s="64"/>
      <c r="B224" s="65"/>
      <c r="C224" s="65"/>
      <c r="D224" s="51"/>
      <c r="E224" s="51"/>
      <c r="F224" s="51"/>
      <c r="G224" s="51"/>
      <c r="H224" s="51"/>
      <c r="I224" s="51"/>
      <c r="J224" s="51"/>
      <c r="K224" s="65"/>
      <c r="L224" s="51"/>
      <c r="M224" s="51"/>
      <c r="N224" s="51"/>
      <c r="O224" s="66"/>
      <c r="V224" s="58"/>
    </row>
    <row r="225" spans="1:18" ht="13.5" customHeight="1">
      <c r="A225" s="207"/>
      <c r="B225" s="209" t="s">
        <v>140</v>
      </c>
      <c r="C225" s="208"/>
      <c r="D225" s="527" t="s">
        <v>86</v>
      </c>
      <c r="E225" s="528"/>
      <c r="F225" s="528"/>
      <c r="G225" s="528"/>
      <c r="H225" s="528"/>
      <c r="I225" s="210"/>
      <c r="J225" s="211" t="s">
        <v>11</v>
      </c>
      <c r="K225" s="65"/>
      <c r="L225" s="350">
        <f>SUM(L232:L241)</f>
        <v>0</v>
      </c>
      <c r="M225" s="183"/>
      <c r="N225" s="351">
        <f>IF(L225=0,0%,L225/L$3)</f>
        <v>0</v>
      </c>
      <c r="O225" s="338">
        <f>IF(LEN(R225)&gt;3,1,0)</f>
        <v>0</v>
      </c>
      <c r="R225" s="58" t="str">
        <f>IF(AND(R231="NOT",S231="NOT",T231="NOT"),"NOT",D225)</f>
        <v>NOT</v>
      </c>
    </row>
    <row r="226" spans="1:22" s="55" customFormat="1" ht="3" customHeight="1">
      <c r="A226" s="64"/>
      <c r="B226" s="65"/>
      <c r="C226" s="65"/>
      <c r="D226" s="51"/>
      <c r="E226" s="51"/>
      <c r="F226" s="51"/>
      <c r="G226" s="51"/>
      <c r="H226" s="51"/>
      <c r="I226" s="51"/>
      <c r="J226" s="51"/>
      <c r="K226" s="65"/>
      <c r="L226" s="51"/>
      <c r="M226" s="51"/>
      <c r="N226" s="51"/>
      <c r="O226" s="66"/>
      <c r="V226" s="58"/>
    </row>
    <row r="227" spans="2:18" ht="24.75" customHeight="1">
      <c r="B227" s="529" t="s">
        <v>410</v>
      </c>
      <c r="C227" s="529"/>
      <c r="D227" s="529"/>
      <c r="E227" s="529"/>
      <c r="F227" s="529"/>
      <c r="G227" s="529"/>
      <c r="H227" s="529"/>
      <c r="I227" s="529"/>
      <c r="J227" s="529"/>
      <c r="K227" s="529"/>
      <c r="L227" s="529"/>
      <c r="N227" s="168"/>
      <c r="R227" s="58" t="str">
        <f>IF(AND(($L225&gt;0),ISBLANK(B229)),B227,"NOT")</f>
        <v>NOT</v>
      </c>
    </row>
    <row r="228" spans="2:14" ht="3" customHeight="1">
      <c r="B228" s="81"/>
      <c r="C228" s="65"/>
      <c r="D228" s="60"/>
      <c r="F228" s="60"/>
      <c r="H228" s="60"/>
      <c r="J228" s="60"/>
      <c r="K228" s="65"/>
      <c r="L228" s="60"/>
      <c r="N228" s="168"/>
    </row>
    <row r="229" spans="2:14" ht="90" customHeight="1">
      <c r="B229" s="521"/>
      <c r="C229" s="522"/>
      <c r="D229" s="522"/>
      <c r="E229" s="522"/>
      <c r="F229" s="522"/>
      <c r="G229" s="522"/>
      <c r="H229" s="522"/>
      <c r="I229" s="522"/>
      <c r="J229" s="522"/>
      <c r="K229" s="522"/>
      <c r="L229" s="523"/>
      <c r="M229" s="51" t="s">
        <v>12</v>
      </c>
      <c r="N229" s="168"/>
    </row>
    <row r="230" spans="2:14" ht="3.75" customHeight="1">
      <c r="B230" s="81"/>
      <c r="C230" s="65"/>
      <c r="D230" s="60"/>
      <c r="F230" s="60"/>
      <c r="H230" s="60"/>
      <c r="J230" s="60"/>
      <c r="K230" s="65"/>
      <c r="L230" s="60"/>
      <c r="N230" s="168"/>
    </row>
    <row r="231" spans="2:20" ht="38.25">
      <c r="B231" s="181" t="s">
        <v>112</v>
      </c>
      <c r="C231" s="65"/>
      <c r="D231" s="181" t="s">
        <v>409</v>
      </c>
      <c r="F231" s="181" t="s">
        <v>113</v>
      </c>
      <c r="H231" s="181" t="s">
        <v>9</v>
      </c>
      <c r="J231" s="181" t="s">
        <v>8</v>
      </c>
      <c r="K231" s="182"/>
      <c r="L231" s="80" t="s">
        <v>81</v>
      </c>
      <c r="N231" s="60"/>
      <c r="R231" s="192" t="str">
        <f>IF(AND(R232="NOT",R233="NOT",R234="NOT",R235="NOT",R236="NOT",R237="NOT",R238="NOT",R239="NOT",R240="NOT",R241="NOT",R227="NOT"),"NOT",D225)</f>
        <v>NOT</v>
      </c>
      <c r="S231" s="192" t="str">
        <f>IF(AND(S232="NOT",S233="NOT",S234="NOT",S235="NOT",S236="NOT",S237="NOT",S238="NOT",S239="NOT",S240="NOT",S241="NOT",R227="NOT"),"NOT",D225)</f>
        <v>NOT</v>
      </c>
      <c r="T231" s="192" t="str">
        <f>IF(AND(T232="NOT",T233="NOT",T234="NOT",T235="NOT",T236="NOT",T237="NOT",T238="NOT",T239="NOT",T240="NOT",T241="NOT",R227="NOT"),"NOT",D225)</f>
        <v>NOT</v>
      </c>
    </row>
    <row r="232" spans="2:22" ht="12.75">
      <c r="B232" s="194"/>
      <c r="C232" s="65"/>
      <c r="D232" s="195"/>
      <c r="E232" s="180"/>
      <c r="F232" s="196"/>
      <c r="G232" s="180"/>
      <c r="H232" s="197"/>
      <c r="I232" s="180"/>
      <c r="J232" s="197"/>
      <c r="K232" s="65"/>
      <c r="L232" s="107">
        <f aca="true" t="shared" si="42" ref="L232:L241">TRUNC(H232*J232,2)</f>
        <v>0</v>
      </c>
      <c r="N232" s="60"/>
      <c r="R232" s="58" t="str">
        <f aca="true" t="shared" si="43" ref="R232:R241">IF(AND(($L232&gt;0),ISBLANK(B232)),B232,"NOT")</f>
        <v>NOT</v>
      </c>
      <c r="S232" s="58" t="str">
        <f aca="true" t="shared" si="44" ref="S232:S241">IF(AND(($L232&gt;0),ISBLANK(D232)),D232,"NOT")</f>
        <v>NOT</v>
      </c>
      <c r="T232" s="58" t="str">
        <f aca="true" t="shared" si="45" ref="T232:T241">IF(AND(($L232&gt;0),ISBLANK(F232)),F232,"NOT")</f>
        <v>NOT</v>
      </c>
      <c r="V232" s="58">
        <f aca="true" t="shared" si="46" ref="V232:V241">LEFT(D232,3)</f>
      </c>
    </row>
    <row r="233" spans="2:22" ht="12.75">
      <c r="B233" s="194"/>
      <c r="C233" s="65"/>
      <c r="D233" s="195"/>
      <c r="E233" s="180"/>
      <c r="F233" s="196"/>
      <c r="G233" s="180"/>
      <c r="H233" s="197"/>
      <c r="I233" s="180"/>
      <c r="J233" s="197"/>
      <c r="K233" s="65"/>
      <c r="L233" s="107">
        <f t="shared" si="42"/>
        <v>0</v>
      </c>
      <c r="N233" s="60"/>
      <c r="R233" s="58" t="str">
        <f t="shared" si="43"/>
        <v>NOT</v>
      </c>
      <c r="S233" s="58" t="str">
        <f t="shared" si="44"/>
        <v>NOT</v>
      </c>
      <c r="T233" s="58" t="str">
        <f t="shared" si="45"/>
        <v>NOT</v>
      </c>
      <c r="V233" s="58">
        <f t="shared" si="46"/>
      </c>
    </row>
    <row r="234" spans="2:22" ht="12.75">
      <c r="B234" s="194"/>
      <c r="C234" s="65"/>
      <c r="D234" s="195"/>
      <c r="E234" s="180"/>
      <c r="F234" s="196"/>
      <c r="G234" s="180"/>
      <c r="H234" s="197"/>
      <c r="I234" s="180"/>
      <c r="J234" s="197"/>
      <c r="K234" s="65"/>
      <c r="L234" s="107">
        <f t="shared" si="42"/>
        <v>0</v>
      </c>
      <c r="N234" s="60"/>
      <c r="R234" s="58" t="str">
        <f t="shared" si="43"/>
        <v>NOT</v>
      </c>
      <c r="S234" s="58" t="str">
        <f t="shared" si="44"/>
        <v>NOT</v>
      </c>
      <c r="T234" s="58" t="str">
        <f t="shared" si="45"/>
        <v>NOT</v>
      </c>
      <c r="V234" s="58">
        <f t="shared" si="46"/>
      </c>
    </row>
    <row r="235" spans="2:22" ht="12.75">
      <c r="B235" s="194"/>
      <c r="C235" s="65"/>
      <c r="D235" s="195"/>
      <c r="E235" s="180"/>
      <c r="F235" s="196"/>
      <c r="G235" s="180"/>
      <c r="H235" s="197"/>
      <c r="I235" s="180"/>
      <c r="J235" s="197"/>
      <c r="K235" s="65"/>
      <c r="L235" s="107">
        <f t="shared" si="42"/>
        <v>0</v>
      </c>
      <c r="N235" s="60"/>
      <c r="R235" s="58" t="str">
        <f t="shared" si="43"/>
        <v>NOT</v>
      </c>
      <c r="S235" s="58" t="str">
        <f t="shared" si="44"/>
        <v>NOT</v>
      </c>
      <c r="T235" s="58" t="str">
        <f t="shared" si="45"/>
        <v>NOT</v>
      </c>
      <c r="V235" s="58">
        <f t="shared" si="46"/>
      </c>
    </row>
    <row r="236" spans="2:22" ht="12.75">
      <c r="B236" s="194"/>
      <c r="C236" s="65"/>
      <c r="D236" s="195"/>
      <c r="E236" s="180"/>
      <c r="F236" s="196"/>
      <c r="G236" s="180"/>
      <c r="H236" s="197"/>
      <c r="I236" s="180"/>
      <c r="J236" s="197"/>
      <c r="K236" s="65"/>
      <c r="L236" s="107">
        <f t="shared" si="42"/>
        <v>0</v>
      </c>
      <c r="N236" s="60"/>
      <c r="R236" s="58" t="str">
        <f t="shared" si="43"/>
        <v>NOT</v>
      </c>
      <c r="S236" s="58" t="str">
        <f t="shared" si="44"/>
        <v>NOT</v>
      </c>
      <c r="T236" s="58" t="str">
        <f t="shared" si="45"/>
        <v>NOT</v>
      </c>
      <c r="V236" s="58">
        <f t="shared" si="46"/>
      </c>
    </row>
    <row r="237" spans="2:22" ht="12.75">
      <c r="B237" s="194"/>
      <c r="C237" s="65"/>
      <c r="D237" s="195"/>
      <c r="E237" s="180"/>
      <c r="F237" s="196"/>
      <c r="G237" s="180"/>
      <c r="H237" s="197"/>
      <c r="I237" s="180"/>
      <c r="J237" s="197"/>
      <c r="K237" s="65"/>
      <c r="L237" s="107">
        <f t="shared" si="42"/>
        <v>0</v>
      </c>
      <c r="N237" s="60"/>
      <c r="R237" s="58" t="str">
        <f t="shared" si="43"/>
        <v>NOT</v>
      </c>
      <c r="S237" s="58" t="str">
        <f t="shared" si="44"/>
        <v>NOT</v>
      </c>
      <c r="T237" s="58" t="str">
        <f t="shared" si="45"/>
        <v>NOT</v>
      </c>
      <c r="V237" s="58">
        <f t="shared" si="46"/>
      </c>
    </row>
    <row r="238" spans="2:22" ht="12.75">
      <c r="B238" s="194"/>
      <c r="C238" s="65"/>
      <c r="D238" s="195"/>
      <c r="E238" s="180"/>
      <c r="F238" s="196"/>
      <c r="G238" s="180"/>
      <c r="H238" s="197"/>
      <c r="I238" s="180"/>
      <c r="J238" s="197"/>
      <c r="K238" s="65"/>
      <c r="L238" s="107">
        <f t="shared" si="42"/>
        <v>0</v>
      </c>
      <c r="N238" s="60"/>
      <c r="R238" s="58" t="str">
        <f t="shared" si="43"/>
        <v>NOT</v>
      </c>
      <c r="S238" s="58" t="str">
        <f t="shared" si="44"/>
        <v>NOT</v>
      </c>
      <c r="T238" s="58" t="str">
        <f t="shared" si="45"/>
        <v>NOT</v>
      </c>
      <c r="V238" s="58">
        <f t="shared" si="46"/>
      </c>
    </row>
    <row r="239" spans="2:22" ht="12.75">
      <c r="B239" s="194"/>
      <c r="C239" s="65"/>
      <c r="D239" s="195"/>
      <c r="E239" s="180"/>
      <c r="F239" s="196"/>
      <c r="G239" s="180"/>
      <c r="H239" s="197"/>
      <c r="I239" s="180"/>
      <c r="J239" s="197"/>
      <c r="K239" s="65"/>
      <c r="L239" s="107">
        <f t="shared" si="42"/>
        <v>0</v>
      </c>
      <c r="N239" s="60"/>
      <c r="R239" s="58" t="str">
        <f t="shared" si="43"/>
        <v>NOT</v>
      </c>
      <c r="S239" s="58" t="str">
        <f t="shared" si="44"/>
        <v>NOT</v>
      </c>
      <c r="T239" s="58" t="str">
        <f t="shared" si="45"/>
        <v>NOT</v>
      </c>
      <c r="V239" s="58">
        <f t="shared" si="46"/>
      </c>
    </row>
    <row r="240" spans="2:22" ht="12.75">
      <c r="B240" s="194"/>
      <c r="C240" s="65"/>
      <c r="D240" s="195"/>
      <c r="E240" s="180"/>
      <c r="F240" s="196"/>
      <c r="G240" s="180"/>
      <c r="H240" s="197"/>
      <c r="I240" s="180"/>
      <c r="J240" s="197"/>
      <c r="K240" s="65"/>
      <c r="L240" s="107">
        <f t="shared" si="42"/>
        <v>0</v>
      </c>
      <c r="N240" s="60"/>
      <c r="R240" s="58" t="str">
        <f t="shared" si="43"/>
        <v>NOT</v>
      </c>
      <c r="S240" s="58" t="str">
        <f t="shared" si="44"/>
        <v>NOT</v>
      </c>
      <c r="T240" s="58" t="str">
        <f t="shared" si="45"/>
        <v>NOT</v>
      </c>
      <c r="V240" s="58">
        <f t="shared" si="46"/>
      </c>
    </row>
    <row r="241" spans="2:22" ht="12.75">
      <c r="B241" s="194"/>
      <c r="C241" s="65"/>
      <c r="D241" s="195"/>
      <c r="E241" s="180"/>
      <c r="F241" s="196"/>
      <c r="G241" s="180"/>
      <c r="H241" s="197"/>
      <c r="I241" s="180"/>
      <c r="J241" s="197"/>
      <c r="K241" s="65"/>
      <c r="L241" s="107">
        <f t="shared" si="42"/>
        <v>0</v>
      </c>
      <c r="N241" s="60"/>
      <c r="R241" s="58" t="str">
        <f t="shared" si="43"/>
        <v>NOT</v>
      </c>
      <c r="S241" s="58" t="str">
        <f t="shared" si="44"/>
        <v>NOT</v>
      </c>
      <c r="T241" s="58" t="str">
        <f t="shared" si="45"/>
        <v>NOT</v>
      </c>
      <c r="V241" s="58">
        <f t="shared" si="46"/>
      </c>
    </row>
    <row r="242" spans="2:14" ht="12.75">
      <c r="B242" s="81"/>
      <c r="C242" s="65"/>
      <c r="D242" s="60"/>
      <c r="F242" s="60"/>
      <c r="H242" s="60"/>
      <c r="J242" s="60"/>
      <c r="K242" s="65"/>
      <c r="L242" s="60"/>
      <c r="N242" s="168"/>
    </row>
    <row r="243" spans="1:18" ht="13.5" customHeight="1">
      <c r="A243" s="207"/>
      <c r="B243" s="209" t="s">
        <v>141</v>
      </c>
      <c r="C243" s="186"/>
      <c r="D243" s="524" t="s">
        <v>339</v>
      </c>
      <c r="E243" s="525"/>
      <c r="F243" s="525"/>
      <c r="G243" s="525"/>
      <c r="H243" s="526"/>
      <c r="I243" s="187"/>
      <c r="J243" s="211" t="s">
        <v>11</v>
      </c>
      <c r="K243" s="65"/>
      <c r="L243" s="350">
        <f>IF(LEN(D1)&gt;18,1000,0)</f>
        <v>0</v>
      </c>
      <c r="M243" s="183"/>
      <c r="N243" s="351">
        <f>IF(L243=0,0%,L243/L$3)</f>
        <v>0</v>
      </c>
      <c r="R243" s="58" t="e">
        <f>IF(AND(#REF!="NOT",#REF!="NOT",#REF!="NOT"),"NOT",D243)</f>
        <v>#REF!</v>
      </c>
    </row>
    <row r="244" spans="2:22" ht="12.75">
      <c r="B244" s="81"/>
      <c r="C244" s="65"/>
      <c r="D244" s="60"/>
      <c r="F244" s="60"/>
      <c r="H244" s="60"/>
      <c r="J244" s="60"/>
      <c r="K244" s="65"/>
      <c r="L244" s="60"/>
      <c r="N244" s="168"/>
      <c r="R244" s="235" t="str">
        <f>LEFT('1. General Data'!E25,5)</f>
        <v>Error</v>
      </c>
      <c r="S244" s="172">
        <f>IF('9. Light Project budget summary'!L39&gt;0,'9. Light Project budget summary'!L37/'9. Light Project budget summary'!L39,0)</f>
        <v>0</v>
      </c>
      <c r="T244" s="172" t="s">
        <v>89</v>
      </c>
      <c r="U244" s="234" t="s">
        <v>17</v>
      </c>
      <c r="V244" s="206">
        <v>0.5</v>
      </c>
    </row>
    <row r="245" spans="1:22" ht="40.5" customHeight="1">
      <c r="A245" s="184">
        <v>7</v>
      </c>
      <c r="B245" s="185" t="s">
        <v>139</v>
      </c>
      <c r="C245" s="186"/>
      <c r="D245" s="518" t="s">
        <v>340</v>
      </c>
      <c r="E245" s="519"/>
      <c r="F245" s="519"/>
      <c r="G245" s="519"/>
      <c r="H245" s="520"/>
      <c r="I245" s="187"/>
      <c r="J245" s="188" t="s">
        <v>11</v>
      </c>
      <c r="K245" s="186"/>
      <c r="L245" s="189">
        <f>SUM(L253:L262)</f>
        <v>0</v>
      </c>
      <c r="M245" s="187"/>
      <c r="N245" s="190">
        <f>IF(L245=0,0%,L245/L$3)</f>
        <v>0</v>
      </c>
      <c r="O245" s="71"/>
      <c r="P245" s="72"/>
      <c r="Q245" s="235" t="e">
        <f>IF(R244=#REF!,IF(#REF!&gt;#REF!,D245,0),IF(AND(OR(R244=U245,R244=#REF!,R244=U246),N245&gt;V245),D245,0))</f>
        <v>#REF!</v>
      </c>
      <c r="R245" s="235">
        <f>IF(AND(R244=U244,S244&lt;V244),F245,0)</f>
        <v>0</v>
      </c>
      <c r="S245" s="172">
        <f>IF('9. Light Project budget summary'!L39&gt;0,'9. Light Project budget summary'!L37/'9. Light Project budget summary'!L39,0)</f>
        <v>0</v>
      </c>
      <c r="T245" s="172" t="s">
        <v>90</v>
      </c>
      <c r="U245" s="234" t="s">
        <v>19</v>
      </c>
      <c r="V245" s="206">
        <v>0.7</v>
      </c>
    </row>
    <row r="246" spans="1:22" s="55" customFormat="1" ht="7.5" customHeight="1">
      <c r="A246" s="64"/>
      <c r="B246" s="65"/>
      <c r="C246" s="65"/>
      <c r="D246" s="51"/>
      <c r="E246" s="51"/>
      <c r="F246" s="51"/>
      <c r="G246" s="51"/>
      <c r="H246" s="51"/>
      <c r="I246" s="51"/>
      <c r="J246" s="51"/>
      <c r="K246" s="65"/>
      <c r="L246" s="51"/>
      <c r="M246" s="51"/>
      <c r="N246" s="51"/>
      <c r="O246" s="66"/>
      <c r="S246" s="172">
        <f>IF('9. Light Project budget summary'!L39&gt;0,'9. Light Project budget summary'!L37/'9. Light Project budget summary'!L39,0)</f>
        <v>0</v>
      </c>
      <c r="T246" s="172" t="s">
        <v>90</v>
      </c>
      <c r="U246" s="234" t="s">
        <v>15</v>
      </c>
      <c r="V246" s="206">
        <v>0.7</v>
      </c>
    </row>
    <row r="247" spans="1:22" s="55" customFormat="1" ht="3" customHeight="1">
      <c r="A247" s="64"/>
      <c r="B247" s="65"/>
      <c r="C247" s="65"/>
      <c r="D247" s="51"/>
      <c r="E247" s="51"/>
      <c r="F247" s="51"/>
      <c r="G247" s="51"/>
      <c r="H247" s="51"/>
      <c r="I247" s="51"/>
      <c r="J247" s="51"/>
      <c r="K247" s="65"/>
      <c r="L247" s="51"/>
      <c r="M247" s="51"/>
      <c r="N247" s="51"/>
      <c r="O247" s="66"/>
      <c r="V247" s="58"/>
    </row>
    <row r="248" spans="2:18" ht="29.25" customHeight="1">
      <c r="B248" s="529" t="s">
        <v>410</v>
      </c>
      <c r="C248" s="529"/>
      <c r="D248" s="529"/>
      <c r="E248" s="529"/>
      <c r="F248" s="529"/>
      <c r="G248" s="529"/>
      <c r="H248" s="529"/>
      <c r="I248" s="529"/>
      <c r="J248" s="529"/>
      <c r="K248" s="529"/>
      <c r="L248" s="529"/>
      <c r="N248" s="168"/>
      <c r="R248" s="58" t="e">
        <f>IF(AND((#REF!&gt;0),ISBLANK(B250)),B248,"NOT")</f>
        <v>#REF!</v>
      </c>
    </row>
    <row r="249" spans="2:14" ht="3" customHeight="1">
      <c r="B249" s="81"/>
      <c r="C249" s="65"/>
      <c r="D249" s="60"/>
      <c r="F249" s="60"/>
      <c r="H249" s="60"/>
      <c r="J249" s="60"/>
      <c r="K249" s="65"/>
      <c r="L249" s="60"/>
      <c r="N249" s="168"/>
    </row>
    <row r="250" spans="2:14" ht="90" customHeight="1">
      <c r="B250" s="521"/>
      <c r="C250" s="522"/>
      <c r="D250" s="522"/>
      <c r="E250" s="522"/>
      <c r="F250" s="522"/>
      <c r="G250" s="522"/>
      <c r="H250" s="522"/>
      <c r="I250" s="522"/>
      <c r="J250" s="522"/>
      <c r="K250" s="522"/>
      <c r="L250" s="523"/>
      <c r="M250" s="51" t="s">
        <v>12</v>
      </c>
      <c r="N250" s="168"/>
    </row>
    <row r="251" spans="2:14" ht="3.75" customHeight="1">
      <c r="B251" s="81"/>
      <c r="C251" s="65"/>
      <c r="D251" s="60"/>
      <c r="F251" s="60"/>
      <c r="H251" s="60"/>
      <c r="J251" s="60"/>
      <c r="K251" s="65"/>
      <c r="L251" s="60"/>
      <c r="N251" s="168"/>
    </row>
    <row r="252" spans="2:20" ht="12.75" customHeight="1">
      <c r="B252" s="181" t="s">
        <v>10</v>
      </c>
      <c r="C252" s="65"/>
      <c r="D252" s="181" t="s">
        <v>409</v>
      </c>
      <c r="F252" s="181" t="s">
        <v>113</v>
      </c>
      <c r="H252" s="181" t="s">
        <v>9</v>
      </c>
      <c r="J252" s="181" t="s">
        <v>8</v>
      </c>
      <c r="K252" s="182"/>
      <c r="L252" s="80" t="s">
        <v>81</v>
      </c>
      <c r="N252" s="60"/>
      <c r="R252" s="192" t="e">
        <f>IF(AND(R253="NOT",R254="NOT",R255="NOT",R256="NOT",R257="NOT",R258="NOT",R259="NOT",R260="NOT",R261="NOT",R262="NOT",R248="NOT"),"NOT",#REF!)</f>
        <v>#REF!</v>
      </c>
      <c r="S252" s="192" t="e">
        <f>IF(AND(S253="NOT",S254="NOT",S255="NOT",S256="NOT",S257="NOT",S258="NOT",S259="NOT",S260="NOT",S261="NOT",S262="NOT",R248="NOT"),"NOT",#REF!)</f>
        <v>#REF!</v>
      </c>
      <c r="T252" s="192" t="e">
        <f>IF(AND(T253="NOT",T254="NOT",T255="NOT",T256="NOT",T257="NOT",T258="NOT",T259="NOT",T260="NOT",T261="NOT",T262="NOT",R248="NOT"),"NOT",#REF!)</f>
        <v>#REF!</v>
      </c>
    </row>
    <row r="253" spans="2:22" ht="12.75">
      <c r="B253" s="194"/>
      <c r="C253" s="65"/>
      <c r="D253" s="195"/>
      <c r="E253" s="180"/>
      <c r="F253" s="196"/>
      <c r="G253" s="180"/>
      <c r="H253" s="197"/>
      <c r="I253" s="180"/>
      <c r="J253" s="197"/>
      <c r="K253" s="65"/>
      <c r="L253" s="107">
        <f>TRUNC(H253*J253,2)</f>
        <v>0</v>
      </c>
      <c r="N253" s="60"/>
      <c r="R253" s="58" t="str">
        <f aca="true" t="shared" si="47" ref="R253:R262">IF(AND(($L253&gt;0),ISBLANK(B253)),B253,"NOT")</f>
        <v>NOT</v>
      </c>
      <c r="S253" s="58" t="str">
        <f aca="true" t="shared" si="48" ref="S253:S262">IF(AND(($L253&gt;0),ISBLANK(D253)),D253,"NOT")</f>
        <v>NOT</v>
      </c>
      <c r="T253" s="58" t="str">
        <f aca="true" t="shared" si="49" ref="T253:T262">IF(AND(($L253&gt;0),ISBLANK(F253)),F253,"NOT")</f>
        <v>NOT</v>
      </c>
      <c r="V253" s="58">
        <f aca="true" t="shared" si="50" ref="V253:V262">LEFT(D253,3)</f>
      </c>
    </row>
    <row r="254" spans="2:22" ht="12.75">
      <c r="B254" s="194"/>
      <c r="C254" s="65"/>
      <c r="D254" s="195"/>
      <c r="E254" s="180"/>
      <c r="F254" s="196"/>
      <c r="G254" s="180"/>
      <c r="H254" s="197"/>
      <c r="I254" s="180"/>
      <c r="J254" s="197"/>
      <c r="K254" s="65"/>
      <c r="L254" s="107">
        <f aca="true" t="shared" si="51" ref="L254:L262">TRUNC(H254*J254,2)</f>
        <v>0</v>
      </c>
      <c r="N254" s="60"/>
      <c r="R254" s="58" t="str">
        <f t="shared" si="47"/>
        <v>NOT</v>
      </c>
      <c r="S254" s="58" t="str">
        <f t="shared" si="48"/>
        <v>NOT</v>
      </c>
      <c r="T254" s="58" t="str">
        <f t="shared" si="49"/>
        <v>NOT</v>
      </c>
      <c r="V254" s="58">
        <f t="shared" si="50"/>
      </c>
    </row>
    <row r="255" spans="2:22" ht="12.75">
      <c r="B255" s="194"/>
      <c r="C255" s="65"/>
      <c r="D255" s="195"/>
      <c r="E255" s="180"/>
      <c r="F255" s="196"/>
      <c r="G255" s="180"/>
      <c r="H255" s="197"/>
      <c r="I255" s="180"/>
      <c r="J255" s="197"/>
      <c r="K255" s="65"/>
      <c r="L255" s="107">
        <f t="shared" si="51"/>
        <v>0</v>
      </c>
      <c r="N255" s="60"/>
      <c r="R255" s="58" t="str">
        <f t="shared" si="47"/>
        <v>NOT</v>
      </c>
      <c r="S255" s="58" t="str">
        <f t="shared" si="48"/>
        <v>NOT</v>
      </c>
      <c r="T255" s="58" t="str">
        <f t="shared" si="49"/>
        <v>NOT</v>
      </c>
      <c r="V255" s="58">
        <f t="shared" si="50"/>
      </c>
    </row>
    <row r="256" spans="2:22" ht="12.75">
      <c r="B256" s="194"/>
      <c r="C256" s="65"/>
      <c r="D256" s="195"/>
      <c r="E256" s="180"/>
      <c r="F256" s="196"/>
      <c r="G256" s="180"/>
      <c r="H256" s="197"/>
      <c r="I256" s="180"/>
      <c r="J256" s="197"/>
      <c r="K256" s="65"/>
      <c r="L256" s="107">
        <f t="shared" si="51"/>
        <v>0</v>
      </c>
      <c r="N256" s="60"/>
      <c r="R256" s="58" t="str">
        <f t="shared" si="47"/>
        <v>NOT</v>
      </c>
      <c r="S256" s="58" t="str">
        <f t="shared" si="48"/>
        <v>NOT</v>
      </c>
      <c r="T256" s="58" t="str">
        <f t="shared" si="49"/>
        <v>NOT</v>
      </c>
      <c r="V256" s="58">
        <f t="shared" si="50"/>
      </c>
    </row>
    <row r="257" spans="2:22" ht="12.75">
      <c r="B257" s="194"/>
      <c r="C257" s="65"/>
      <c r="D257" s="195"/>
      <c r="E257" s="180"/>
      <c r="F257" s="196"/>
      <c r="G257" s="180"/>
      <c r="H257" s="197"/>
      <c r="I257" s="180"/>
      <c r="J257" s="197"/>
      <c r="K257" s="65"/>
      <c r="L257" s="107">
        <f t="shared" si="51"/>
        <v>0</v>
      </c>
      <c r="N257" s="60"/>
      <c r="R257" s="58" t="str">
        <f t="shared" si="47"/>
        <v>NOT</v>
      </c>
      <c r="S257" s="58" t="str">
        <f t="shared" si="48"/>
        <v>NOT</v>
      </c>
      <c r="T257" s="58" t="str">
        <f t="shared" si="49"/>
        <v>NOT</v>
      </c>
      <c r="V257" s="58">
        <f t="shared" si="50"/>
      </c>
    </row>
    <row r="258" spans="2:22" ht="12.75">
      <c r="B258" s="194"/>
      <c r="C258" s="65"/>
      <c r="D258" s="195"/>
      <c r="E258" s="180"/>
      <c r="F258" s="196"/>
      <c r="G258" s="180"/>
      <c r="H258" s="197"/>
      <c r="I258" s="180"/>
      <c r="J258" s="197"/>
      <c r="K258" s="65"/>
      <c r="L258" s="107">
        <f t="shared" si="51"/>
        <v>0</v>
      </c>
      <c r="N258" s="60"/>
      <c r="R258" s="58" t="str">
        <f t="shared" si="47"/>
        <v>NOT</v>
      </c>
      <c r="S258" s="58" t="str">
        <f t="shared" si="48"/>
        <v>NOT</v>
      </c>
      <c r="T258" s="58" t="str">
        <f t="shared" si="49"/>
        <v>NOT</v>
      </c>
      <c r="V258" s="58">
        <f t="shared" si="50"/>
      </c>
    </row>
    <row r="259" spans="2:22" ht="12.75">
      <c r="B259" s="194"/>
      <c r="C259" s="65"/>
      <c r="D259" s="195"/>
      <c r="E259" s="180"/>
      <c r="F259" s="196"/>
      <c r="G259" s="180"/>
      <c r="H259" s="197"/>
      <c r="I259" s="180"/>
      <c r="J259" s="197"/>
      <c r="K259" s="65"/>
      <c r="L259" s="107">
        <f t="shared" si="51"/>
        <v>0</v>
      </c>
      <c r="N259" s="60"/>
      <c r="R259" s="58" t="str">
        <f t="shared" si="47"/>
        <v>NOT</v>
      </c>
      <c r="S259" s="58" t="str">
        <f t="shared" si="48"/>
        <v>NOT</v>
      </c>
      <c r="T259" s="58" t="str">
        <f t="shared" si="49"/>
        <v>NOT</v>
      </c>
      <c r="V259" s="58">
        <f t="shared" si="50"/>
      </c>
    </row>
    <row r="260" spans="2:22" ht="12.75">
      <c r="B260" s="194"/>
      <c r="C260" s="65"/>
      <c r="D260" s="195"/>
      <c r="E260" s="180"/>
      <c r="F260" s="196"/>
      <c r="G260" s="180"/>
      <c r="H260" s="197"/>
      <c r="I260" s="180"/>
      <c r="J260" s="197"/>
      <c r="K260" s="65"/>
      <c r="L260" s="107">
        <f t="shared" si="51"/>
        <v>0</v>
      </c>
      <c r="N260" s="60"/>
      <c r="R260" s="58" t="str">
        <f t="shared" si="47"/>
        <v>NOT</v>
      </c>
      <c r="S260" s="58" t="str">
        <f t="shared" si="48"/>
        <v>NOT</v>
      </c>
      <c r="T260" s="58" t="str">
        <f t="shared" si="49"/>
        <v>NOT</v>
      </c>
      <c r="V260" s="58">
        <f t="shared" si="50"/>
      </c>
    </row>
    <row r="261" spans="2:22" ht="12.75">
      <c r="B261" s="194"/>
      <c r="C261" s="65"/>
      <c r="D261" s="195"/>
      <c r="E261" s="180"/>
      <c r="F261" s="196"/>
      <c r="G261" s="180"/>
      <c r="H261" s="197"/>
      <c r="I261" s="180"/>
      <c r="J261" s="197"/>
      <c r="K261" s="65"/>
      <c r="L261" s="107">
        <f t="shared" si="51"/>
        <v>0</v>
      </c>
      <c r="N261" s="60"/>
      <c r="R261" s="58" t="str">
        <f t="shared" si="47"/>
        <v>NOT</v>
      </c>
      <c r="S261" s="58" t="str">
        <f t="shared" si="48"/>
        <v>NOT</v>
      </c>
      <c r="T261" s="58" t="str">
        <f t="shared" si="49"/>
        <v>NOT</v>
      </c>
      <c r="V261" s="58">
        <f t="shared" si="50"/>
      </c>
    </row>
    <row r="262" spans="2:22" ht="12.75">
      <c r="B262" s="194"/>
      <c r="C262" s="65"/>
      <c r="D262" s="195"/>
      <c r="E262" s="180"/>
      <c r="F262" s="196"/>
      <c r="G262" s="180"/>
      <c r="H262" s="197"/>
      <c r="I262" s="180"/>
      <c r="J262" s="197"/>
      <c r="K262" s="65"/>
      <c r="L262" s="107">
        <f t="shared" si="51"/>
        <v>0</v>
      </c>
      <c r="N262" s="60"/>
      <c r="R262" s="58" t="str">
        <f t="shared" si="47"/>
        <v>NOT</v>
      </c>
      <c r="S262" s="58" t="str">
        <f t="shared" si="48"/>
        <v>NOT</v>
      </c>
      <c r="T262" s="58" t="str">
        <f t="shared" si="49"/>
        <v>NOT</v>
      </c>
      <c r="V262" s="58">
        <f t="shared" si="50"/>
      </c>
    </row>
    <row r="263" spans="2:14" ht="12.75">
      <c r="B263" s="81"/>
      <c r="C263" s="65"/>
      <c r="D263" s="60"/>
      <c r="F263" s="60"/>
      <c r="H263" s="60"/>
      <c r="J263" s="60"/>
      <c r="K263" s="65"/>
      <c r="L263" s="60"/>
      <c r="N263" s="168"/>
    </row>
    <row r="264" spans="1:14" ht="18" customHeight="1">
      <c r="A264" s="198"/>
      <c r="B264" s="199"/>
      <c r="C264" s="200"/>
      <c r="D264" s="201"/>
      <c r="E264" s="202"/>
      <c r="F264" s="201"/>
      <c r="G264" s="202"/>
      <c r="H264" s="201"/>
      <c r="I264" s="202"/>
      <c r="J264" s="201"/>
      <c r="K264" s="200"/>
      <c r="L264" s="201"/>
      <c r="M264" s="202"/>
      <c r="N264" s="203"/>
    </row>
    <row r="265" ht="12.75" hidden="1"/>
    <row r="266" spans="3:12" ht="25.5" hidden="1">
      <c r="C266" s="31" t="str">
        <f>LEFT(D266,3)</f>
        <v>1. </v>
      </c>
      <c r="D266" s="325" t="str">
        <f>CONCATENATE('4. Light Project Activities'!A14," ",'4. Light Project Activities'!B14)</f>
        <v>1. Project administration and management</v>
      </c>
      <c r="L266" s="31">
        <f aca="true" t="shared" si="52" ref="L266:L289">SUMIF($V$6:$V$263,C266,$L$6:$L$263)</f>
        <v>0</v>
      </c>
    </row>
    <row r="267" spans="3:12" ht="12.75" hidden="1">
      <c r="C267" s="31" t="str">
        <f aca="true" t="shared" si="53" ref="C267:C289">LEFT(D267,3)</f>
        <v>2. </v>
      </c>
      <c r="D267" s="325" t="str">
        <f>CONCATENATE('4. Light Project Activities'!A15," ",'4. Light Project Activities'!B15)</f>
        <v>2. Information and publicity</v>
      </c>
      <c r="L267" s="31">
        <f t="shared" si="52"/>
        <v>0</v>
      </c>
    </row>
    <row r="268" spans="3:12" ht="12.75" hidden="1">
      <c r="C268" s="31" t="str">
        <f t="shared" si="53"/>
        <v>3. </v>
      </c>
      <c r="D268" s="325" t="str">
        <f>CONCATENATE('4. Light Project Activities'!A16," ",'4. Light Project Activities'!B16)</f>
        <v>3. Cooperation activity 1</v>
      </c>
      <c r="L268" s="31">
        <f t="shared" si="52"/>
        <v>0</v>
      </c>
    </row>
    <row r="269" spans="3:12" ht="12.75" hidden="1">
      <c r="C269" s="31" t="str">
        <f t="shared" si="53"/>
        <v>4. </v>
      </c>
      <c r="D269" s="325" t="str">
        <f>CONCATENATE('4. Light Project Activities'!A17," ",'4. Light Project Activities'!B17)</f>
        <v>4. Cooperation activity 2</v>
      </c>
      <c r="L269" s="31">
        <f t="shared" si="52"/>
        <v>0</v>
      </c>
    </row>
    <row r="270" spans="3:12" ht="12.75" hidden="1">
      <c r="C270" s="31" t="str">
        <f t="shared" si="53"/>
        <v>5. </v>
      </c>
      <c r="D270" s="325" t="str">
        <f>CONCATENATE('4. Light Project Activities'!A18," ",'4. Light Project Activities'!B18)</f>
        <v>5. Cooperation activity 3</v>
      </c>
      <c r="L270" s="31">
        <f t="shared" si="52"/>
        <v>0</v>
      </c>
    </row>
    <row r="271" spans="3:12" ht="12.75" hidden="1">
      <c r="C271" s="31" t="str">
        <f t="shared" si="53"/>
        <v>6. </v>
      </c>
      <c r="D271" s="325" t="str">
        <f>CONCATENATE('4. Light Project Activities'!A19," ",'4. Light Project Activities'!B19)</f>
        <v>6. etc.</v>
      </c>
      <c r="L271" s="31">
        <f t="shared" si="52"/>
        <v>0</v>
      </c>
    </row>
    <row r="272" spans="3:12" ht="12.75" hidden="1">
      <c r="C272" s="31" t="str">
        <f t="shared" si="53"/>
        <v>7. </v>
      </c>
      <c r="D272" s="325" t="str">
        <f>CONCATENATE('4. Light Project Activities'!A20," ",'4. Light Project Activities'!B20)</f>
        <v>7. </v>
      </c>
      <c r="L272" s="31">
        <f t="shared" si="52"/>
        <v>0</v>
      </c>
    </row>
    <row r="273" spans="3:12" ht="12.75" hidden="1">
      <c r="C273" s="31" t="str">
        <f t="shared" si="53"/>
        <v>8. </v>
      </c>
      <c r="D273" s="325" t="str">
        <f>CONCATENATE('4. Light Project Activities'!A21," ",'4. Light Project Activities'!B21)</f>
        <v>8. </v>
      </c>
      <c r="L273" s="31">
        <f t="shared" si="52"/>
        <v>0</v>
      </c>
    </row>
    <row r="274" spans="3:12" ht="12.75" hidden="1">
      <c r="C274" s="31" t="str">
        <f t="shared" si="53"/>
        <v>9. </v>
      </c>
      <c r="D274" s="325" t="str">
        <f>CONCATENATE('4. Light Project Activities'!A22," ",'4. Light Project Activities'!B22)</f>
        <v>9. </v>
      </c>
      <c r="L274" s="31">
        <f t="shared" si="52"/>
        <v>0</v>
      </c>
    </row>
    <row r="275" spans="3:12" ht="12.75" hidden="1">
      <c r="C275" s="31" t="str">
        <f t="shared" si="53"/>
        <v>10.</v>
      </c>
      <c r="D275" s="325" t="str">
        <f>CONCATENATE('4. Light Project Activities'!A23," ",'4. Light Project Activities'!B23)</f>
        <v>10. </v>
      </c>
      <c r="L275" s="31">
        <f t="shared" si="52"/>
        <v>0</v>
      </c>
    </row>
    <row r="276" spans="3:12" ht="12.75" hidden="1">
      <c r="C276" s="31" t="str">
        <f t="shared" si="53"/>
        <v>11.</v>
      </c>
      <c r="D276" s="325" t="str">
        <f>CONCATENATE('4. Light Project Activities'!A24," ",'4. Light Project Activities'!B24)</f>
        <v>11. </v>
      </c>
      <c r="L276" s="31">
        <f t="shared" si="52"/>
        <v>0</v>
      </c>
    </row>
    <row r="277" spans="3:12" ht="12.75" hidden="1">
      <c r="C277" s="31" t="str">
        <f t="shared" si="53"/>
        <v>12.</v>
      </c>
      <c r="D277" s="325" t="str">
        <f>CONCATENATE('4. Light Project Activities'!A25," ",'4. Light Project Activities'!B25)</f>
        <v>12. </v>
      </c>
      <c r="L277" s="31">
        <f t="shared" si="52"/>
        <v>0</v>
      </c>
    </row>
    <row r="278" spans="2:12" ht="12.75" hidden="1">
      <c r="B278" s="403"/>
      <c r="C278" s="403">
        <f t="shared" si="53"/>
      </c>
      <c r="D278" s="403"/>
      <c r="L278" s="31">
        <f t="shared" si="52"/>
        <v>0</v>
      </c>
    </row>
    <row r="279" spans="2:12" ht="12.75" hidden="1">
      <c r="B279" s="403"/>
      <c r="C279" s="403">
        <f t="shared" si="53"/>
      </c>
      <c r="D279" s="403"/>
      <c r="L279" s="31">
        <f t="shared" si="52"/>
        <v>0</v>
      </c>
    </row>
    <row r="280" spans="2:12" ht="12.75" hidden="1">
      <c r="B280" s="403"/>
      <c r="C280" s="403">
        <f t="shared" si="53"/>
      </c>
      <c r="D280" s="403"/>
      <c r="L280" s="31">
        <f t="shared" si="52"/>
        <v>0</v>
      </c>
    </row>
    <row r="281" spans="2:12" ht="12.75" hidden="1">
      <c r="B281" s="403"/>
      <c r="C281" s="403">
        <f t="shared" si="53"/>
      </c>
      <c r="D281" s="403"/>
      <c r="L281" s="31">
        <f t="shared" si="52"/>
        <v>0</v>
      </c>
    </row>
    <row r="282" spans="2:12" ht="12.75" hidden="1">
      <c r="B282" s="403"/>
      <c r="C282" s="403">
        <f t="shared" si="53"/>
      </c>
      <c r="D282" s="403"/>
      <c r="L282" s="31">
        <f t="shared" si="52"/>
        <v>0</v>
      </c>
    </row>
    <row r="283" spans="2:12" ht="12.75" hidden="1">
      <c r="B283" s="403"/>
      <c r="C283" s="403">
        <f t="shared" si="53"/>
      </c>
      <c r="D283" s="403"/>
      <c r="L283" s="31">
        <f t="shared" si="52"/>
        <v>0</v>
      </c>
    </row>
    <row r="284" spans="2:12" ht="12.75" hidden="1">
      <c r="B284" s="403"/>
      <c r="C284" s="403">
        <f t="shared" si="53"/>
      </c>
      <c r="D284" s="403"/>
      <c r="L284" s="31">
        <f t="shared" si="52"/>
        <v>0</v>
      </c>
    </row>
    <row r="285" spans="2:12" ht="12.75" hidden="1">
      <c r="B285" s="403"/>
      <c r="C285" s="403">
        <f t="shared" si="53"/>
      </c>
      <c r="D285" s="403"/>
      <c r="L285" s="31">
        <f t="shared" si="52"/>
        <v>0</v>
      </c>
    </row>
    <row r="286" spans="2:12" ht="12.75" hidden="1">
      <c r="B286" s="403"/>
      <c r="C286" s="403">
        <f t="shared" si="53"/>
      </c>
      <c r="D286" s="403"/>
      <c r="L286" s="31">
        <f t="shared" si="52"/>
        <v>0</v>
      </c>
    </row>
    <row r="287" spans="2:12" ht="12.75" hidden="1">
      <c r="B287" s="403"/>
      <c r="C287" s="403">
        <f t="shared" si="53"/>
      </c>
      <c r="D287" s="403"/>
      <c r="L287" s="31">
        <f t="shared" si="52"/>
        <v>0</v>
      </c>
    </row>
    <row r="288" spans="2:12" ht="12.75" hidden="1">
      <c r="B288" s="403"/>
      <c r="C288" s="403">
        <f t="shared" si="53"/>
      </c>
      <c r="D288" s="403"/>
      <c r="L288" s="31">
        <f t="shared" si="52"/>
        <v>0</v>
      </c>
    </row>
    <row r="289" spans="2:12" ht="12.75" hidden="1">
      <c r="B289" s="403"/>
      <c r="C289" s="403">
        <f t="shared" si="53"/>
      </c>
      <c r="D289" s="403"/>
      <c r="L289" s="31">
        <f t="shared" si="52"/>
        <v>0</v>
      </c>
    </row>
    <row r="290" spans="3:4" ht="12.75" hidden="1">
      <c r="C290" s="31"/>
      <c r="D290" s="85"/>
    </row>
    <row r="291" ht="12.75">
      <c r="C291" s="31"/>
    </row>
    <row r="292" ht="12.75">
      <c r="C292" s="31"/>
    </row>
    <row r="293" ht="12.75">
      <c r="C293" s="31"/>
    </row>
    <row r="294" ht="12.75">
      <c r="C294" s="31"/>
    </row>
    <row r="295" ht="12.75">
      <c r="C295" s="31"/>
    </row>
  </sheetData>
  <sheetProtection selectLockedCells="1"/>
  <protectedRanges>
    <protectedRange sqref="A4 A224 A192 A210 A226 A246:A247 A34 A178 A96 A60 A80 A62 A98 A146 A117 A130 A119 A148 A180 A164 A8 A10 A166 A190" name="XI_XIV Előkészítő_1"/>
    <protectedRange sqref="K225 K227:K230 B225:C225 B5:C7 K232:K242 K248:K251 K16:K32 K58 B58:C58 B248:C264 K6:K7 K216:K223 B193:C209 K63:K66 K81:K84 B61:C61 B81:C95 K86:K95 B63:C79 K68:K79 K61 K99:K102 K97 B97:C97 B99:C116 K104:K116 K120:K123 K131:K134 B118:C118 B131:C145 K136:K145 K118 K149:K152 B120:C129 B147:C147 K147 K125:K129 K154:K163 B149:C163 K198:K209 K253:K264 K40:K56 K167:K170 K165 B165:C165 B167:C177 K172:K177 B227:C242 K181:K184 B212:C223 K193:K196 K191 B191:C191 B181:C189 K179 B179:C179 K186:K189 K211:K214 K244:K245 B244:C245 K11:K14 B11:C32 K35:K38 B35:C56" name="XI_XIV Előkészítő_2_1"/>
    <protectedRange sqref="B59:C59 K59" name="XI_XIV Előkészítő_2_3"/>
    <protectedRange sqref="B211:C211" name="XI_XIV Előkészítő_2"/>
    <protectedRange sqref="K5" name="XI_XIV Előkészítő_2_5"/>
    <protectedRange sqref="B9:C9 K9" name="XI_XIV Előkészítő_2_1_2"/>
    <protectedRange sqref="B33:C33 K33" name="XI_XIV Előkészítő_2_1_2_1"/>
    <protectedRange sqref="K57 B57:C57" name="XI_XIV Előkészítő_2_1_2_2"/>
    <protectedRange sqref="B243:C243 K243" name="XI_XIV Előkészítő_2_1_2_3"/>
  </protectedRanges>
  <mergeCells count="55">
    <mergeCell ref="A1:B1"/>
    <mergeCell ref="D1:N1"/>
    <mergeCell ref="B13:L13"/>
    <mergeCell ref="D3:H3"/>
    <mergeCell ref="D5:H5"/>
    <mergeCell ref="D7:H7"/>
    <mergeCell ref="B11:L11"/>
    <mergeCell ref="B183:L183"/>
    <mergeCell ref="D191:H191"/>
    <mergeCell ref="B166:L166"/>
    <mergeCell ref="D147:H147"/>
    <mergeCell ref="B149:F149"/>
    <mergeCell ref="B169:L169"/>
    <mergeCell ref="D179:H179"/>
    <mergeCell ref="B181:F181"/>
    <mergeCell ref="B193:L193"/>
    <mergeCell ref="D9:H9"/>
    <mergeCell ref="B10:L10"/>
    <mergeCell ref="D33:H33"/>
    <mergeCell ref="B34:L34"/>
    <mergeCell ref="B35:L35"/>
    <mergeCell ref="B37:L37"/>
    <mergeCell ref="D57:H57"/>
    <mergeCell ref="D59:H59"/>
    <mergeCell ref="D61:H61"/>
    <mergeCell ref="B63:F63"/>
    <mergeCell ref="B65:L65"/>
    <mergeCell ref="D79:H79"/>
    <mergeCell ref="B81:F81"/>
    <mergeCell ref="B83:L83"/>
    <mergeCell ref="D118:H118"/>
    <mergeCell ref="B120:F120"/>
    <mergeCell ref="B122:L122"/>
    <mergeCell ref="B101:L101"/>
    <mergeCell ref="D116:H116"/>
    <mergeCell ref="D97:H97"/>
    <mergeCell ref="B99:F99"/>
    <mergeCell ref="D129:H129"/>
    <mergeCell ref="B133:L133"/>
    <mergeCell ref="B151:L151"/>
    <mergeCell ref="D165:H165"/>
    <mergeCell ref="B167:F167"/>
    <mergeCell ref="B131:L131"/>
    <mergeCell ref="B195:L195"/>
    <mergeCell ref="D209:H209"/>
    <mergeCell ref="B213:L213"/>
    <mergeCell ref="D223:H223"/>
    <mergeCell ref="D225:H225"/>
    <mergeCell ref="B211:L211"/>
    <mergeCell ref="B229:L229"/>
    <mergeCell ref="D243:H243"/>
    <mergeCell ref="D245:H245"/>
    <mergeCell ref="B250:L250"/>
    <mergeCell ref="B227:L227"/>
    <mergeCell ref="B248:L248"/>
  </mergeCells>
  <conditionalFormatting sqref="D79:H79 D61:H61 B81:F81 B63:F63 D97:H97 B99:F99 D129:H129 D118:H118 B131 B120:F120 D147:H147 B149:F149 D165:H165 B167:F167 D179:H179 B181:F181 D191:H191 D209:H209 D225:H225 B227 B248">
    <cfRule type="cellIs" priority="10" dxfId="25" operator="equal" stopIfTrue="1">
      <formula>$R61</formula>
    </cfRule>
  </conditionalFormatting>
  <conditionalFormatting sqref="B166:L166">
    <cfRule type="cellIs" priority="11" dxfId="25" operator="equal" stopIfTrue="1">
      <formula>$Q$166</formula>
    </cfRule>
  </conditionalFormatting>
  <conditionalFormatting sqref="B34:L34">
    <cfRule type="cellIs" priority="12" dxfId="25" operator="equal" stopIfTrue="1">
      <formula>$Q$34</formula>
    </cfRule>
  </conditionalFormatting>
  <conditionalFormatting sqref="B193">
    <cfRule type="cellIs" priority="8" dxfId="25" operator="equal" stopIfTrue="1">
      <formula>$R193</formula>
    </cfRule>
  </conditionalFormatting>
  <conditionalFormatting sqref="B211">
    <cfRule type="cellIs" priority="9" dxfId="25" operator="equal" stopIfTrue="1">
      <formula>$R211</formula>
    </cfRule>
  </conditionalFormatting>
  <conditionalFormatting sqref="D3:H3">
    <cfRule type="cellIs" priority="7" dxfId="25" operator="equal" stopIfTrue="1">
      <formula>O$3</formula>
    </cfRule>
  </conditionalFormatting>
  <conditionalFormatting sqref="D7:H7">
    <cfRule type="cellIs" priority="6" dxfId="25" operator="equal" stopIfTrue="1">
      <formula>$Q7</formula>
    </cfRule>
  </conditionalFormatting>
  <conditionalFormatting sqref="D9:H9">
    <cfRule type="cellIs" priority="5" dxfId="25" operator="equal" stopIfTrue="1">
      <formula>$R9</formula>
    </cfRule>
  </conditionalFormatting>
  <conditionalFormatting sqref="B11">
    <cfRule type="cellIs" priority="3" dxfId="25" operator="equal" stopIfTrue="1">
      <formula>$R11</formula>
    </cfRule>
  </conditionalFormatting>
  <conditionalFormatting sqref="B10:L10">
    <cfRule type="cellIs" priority="4" dxfId="25" operator="equal" stopIfTrue="1">
      <formula>$Q$34</formula>
    </cfRule>
  </conditionalFormatting>
  <conditionalFormatting sqref="D33:H33">
    <cfRule type="cellIs" priority="2" dxfId="25" operator="equal" stopIfTrue="1">
      <formula>$R33</formula>
    </cfRule>
  </conditionalFormatting>
  <conditionalFormatting sqref="B35">
    <cfRule type="cellIs" priority="1" dxfId="25" operator="equal" stopIfTrue="1">
      <formula>$R35</formula>
    </cfRule>
  </conditionalFormatting>
  <dataValidations count="5">
    <dataValidation type="decimal" operator="greaterThanOrEqual" allowBlank="1" showInputMessage="1" showErrorMessage="1" sqref="H253:H262 H216:H220 J186:J189 H186:H189 J172:J177 H154:H163 H125:H127 J125:J127 H104:H113 J104:J113 H86:H95 J86:J95 H68:H77 J68:J77 J40:J54 H40:H54 J154:J163 H136:H145 H172:H177 J136:J145 H198:H207 J198:J207 H232:H241 J232:J241 J216:J220 J253:J262 J16:J30 H16:H30">
      <formula1>0</formula1>
    </dataValidation>
    <dataValidation type="decimal" allowBlank="1" showInputMessage="1" showErrorMessage="1" sqref="H249 D249 F249 F251 L251 D251 J251 J249 L263:L264 D263:D264 F263:F264 J263:J264 H263:H264 H251 J228 N252:N262 F244 D244 H244 J244 H212 D212 F212 F214 L214 D214 J214 J212 H214 J194 N215:N220 H208 J208 F208 L208:L209 D208 L181:L182 D182 F182 F184 L184 D184 J184 H181:H182 H184 J181:J182 N185:N189 N171:N177 L128:L129 D128 H132 F128 J128 H128 D132 F132 F134 L134 D134 J134 J132 H134 H36 N135:N145 L147 L149:L150 D150 F150 F152 L152 D152 J152 H149:H150 H152 J149:J150 N124:N127 J120:J121 H123 H120:H121 J123 D123 L123 F123 F121 D121 L120:L121 L118 D114:D115 H114:H115 J114:J115 F114:F115 L114:L115 J99:J100 H102 H99:H100 J102 D102 L102 F102 F100">
      <formula1>0</formula1>
      <formula2>99999999.99</formula2>
    </dataValidation>
    <dataValidation type="decimal" allowBlank="1" showInputMessage="1" showErrorMessage="1" sqref="D100 L99:L100 L97 N85:N95 J81:J82 H84 H81:H82 J84 D84 L84 F84 F82 N67:N77 J63:J64 H66 D82 H78 J78 F78 L81:L82 D78 L78:L79 H63:H64 J66 D66 L66 F66 F64 D64 L63:L64 L61 N103:N113 D58 H58 J58 F58 D31:D32 L36 D6 H6 J6 F6 L6 D36 J36 H38 H12 J38 D38 L38 F38 N153:N163 J167:J168 H170 H167:H168 J170 D170 L170 F170 F168 D168 L167:L168 L165 F36 H194 H196 L194 J196 D196 L196 F196 F194 D194 L132 L191 N197:N207 H221:H222 D221:D222 L221:L222 F221:F222 J221:J222 N231:N241 H228 H230 H242 J242 F242 D242 H31:H32 L228 J230 D230 L230 F230 F228 D228 L212 L225 N39:N54 F55:F56">
      <formula1>0</formula1>
      <formula2>99999999.99</formula2>
    </dataValidation>
    <dataValidation type="decimal" allowBlank="1" showInputMessage="1" showErrorMessage="1" sqref="J55:J56 H55:H56 D55:D56 L55:L56 L58 L179 L9 L242:L244 L12 D12 J12 H14 L31:L33 J14 D14 L14 F14 F12 N15:N30 F31:F32 J31:J32 L249">
      <formula1>0</formula1>
      <formula2>99999999.99</formula2>
    </dataValidation>
    <dataValidation type="list" allowBlank="1" showInputMessage="1" showErrorMessage="1" sqref="D16:D30 D40:D54 D68:D77 D86:D95 D104:D113 D125:D127 D136:D145 D154:D163 D172:D177 D186:D189 D198:D207 D216:D220 D232:D241 D253:D262">
      <formula1>$D$266:$D$277</formula1>
    </dataValidation>
  </dataValidations>
  <printOptions/>
  <pageMargins left="0.6692913385826772" right="0.15748031496062992" top="0.31496062992125984" bottom="0.31496062992125984" header="0.15748031496062992" footer="0.11811023622047245"/>
  <pageSetup fitToHeight="12" fitToWidth="1" horizontalDpi="600" verticalDpi="600" orientation="portrait" scale="67" r:id="rId1"/>
  <headerFooter alignWithMargins="0">
    <oddFooter xml:space="preserve">&amp;C&amp;"Arial,Italic"&amp;A&amp;R&amp;"Arial,Italic"Page &amp;P of &amp;N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C295"/>
  <sheetViews>
    <sheetView zoomScalePageLayoutView="0" workbookViewId="0" topLeftCell="A1">
      <selection activeCell="B13" sqref="B13:L13"/>
    </sheetView>
  </sheetViews>
  <sheetFormatPr defaultColWidth="9.140625" defaultRowHeight="12.75"/>
  <cols>
    <col min="1" max="1" width="2.8515625" style="59" customWidth="1"/>
    <col min="2" max="2" width="45.7109375" style="31" customWidth="1"/>
    <col min="3" max="3" width="0.5625" style="51" customWidth="1"/>
    <col min="4" max="4" width="30.7109375" style="31" customWidth="1"/>
    <col min="5" max="5" width="0.5625" style="51" customWidth="1"/>
    <col min="6" max="6" width="16.57421875" style="31" customWidth="1"/>
    <col min="7" max="7" width="0.5625" style="51" customWidth="1"/>
    <col min="8" max="8" width="10.7109375" style="31" customWidth="1"/>
    <col min="9" max="9" width="0.5625" style="51" customWidth="1"/>
    <col min="10" max="10" width="15.00390625" style="31" customWidth="1"/>
    <col min="11" max="11" width="0.5625" style="51" customWidth="1"/>
    <col min="12" max="12" width="13.7109375" style="31" customWidth="1"/>
    <col min="13" max="13" width="0.5625" style="51" customWidth="1"/>
    <col min="14" max="14" width="9.00390625" style="31" customWidth="1"/>
    <col min="15" max="15" width="34.28125" style="62" hidden="1" customWidth="1"/>
    <col min="16" max="16" width="9.140625" style="58" hidden="1" customWidth="1"/>
    <col min="17" max="17" width="15.57421875" style="58" hidden="1" customWidth="1"/>
    <col min="18" max="22" width="9.140625" style="58" hidden="1" customWidth="1"/>
    <col min="23" max="16384" width="9.140625" style="58" customWidth="1"/>
  </cols>
  <sheetData>
    <row r="1" spans="1:20" ht="22.5" customHeight="1">
      <c r="A1" s="542" t="s">
        <v>407</v>
      </c>
      <c r="B1" s="543"/>
      <c r="C1" s="193"/>
      <c r="D1" s="544" t="str">
        <f>CONCATENATE("Light Partner 4 - ",'2. Light Partner 4 data'!C5)</f>
        <v>Light Partner 4 - </v>
      </c>
      <c r="E1" s="545"/>
      <c r="F1" s="545"/>
      <c r="G1" s="545"/>
      <c r="H1" s="545"/>
      <c r="I1" s="545"/>
      <c r="J1" s="545"/>
      <c r="K1" s="545"/>
      <c r="L1" s="545"/>
      <c r="M1" s="545"/>
      <c r="N1" s="545"/>
      <c r="R1" s="58" t="s">
        <v>87</v>
      </c>
      <c r="S1" s="58" t="s">
        <v>87</v>
      </c>
      <c r="T1" s="58" t="s">
        <v>87</v>
      </c>
    </row>
    <row r="2" spans="3:29" ht="12.75">
      <c r="C2" s="31"/>
      <c r="E2" s="31"/>
      <c r="G2" s="31"/>
      <c r="I2" s="31"/>
      <c r="K2" s="31"/>
      <c r="M2" s="31"/>
      <c r="O2" s="31"/>
      <c r="P2" s="31"/>
      <c r="Q2" s="31"/>
      <c r="R2" s="31"/>
      <c r="S2" s="31"/>
      <c r="T2" s="31"/>
      <c r="U2" s="31"/>
      <c r="V2" s="31"/>
      <c r="W2" s="31"/>
      <c r="X2" s="31"/>
      <c r="Y2" s="31"/>
      <c r="Z2" s="31"/>
      <c r="AA2" s="31"/>
      <c r="AB2" s="31"/>
      <c r="AC2" s="31"/>
    </row>
    <row r="3" spans="1:17" ht="28.5" customHeight="1">
      <c r="A3" s="204" t="s">
        <v>18</v>
      </c>
      <c r="B3" s="219" t="s">
        <v>23</v>
      </c>
      <c r="C3" s="212"/>
      <c r="D3" s="549" t="s">
        <v>287</v>
      </c>
      <c r="E3" s="550"/>
      <c r="F3" s="550"/>
      <c r="G3" s="550"/>
      <c r="H3" s="551"/>
      <c r="I3" s="212"/>
      <c r="J3" s="219" t="s">
        <v>11</v>
      </c>
      <c r="K3" s="213"/>
      <c r="L3" s="215">
        <f>L5+L7+L57+L59+L116+L223+L245</f>
        <v>0</v>
      </c>
      <c r="M3" s="214"/>
      <c r="N3" s="220">
        <f>IF(L$3=0,0%,L3/L$3)</f>
        <v>0</v>
      </c>
      <c r="O3" s="62" t="e">
        <f>IF(O5&gt;0,D3,0)</f>
        <v>#REF!</v>
      </c>
      <c r="P3" s="172"/>
      <c r="Q3" s="172" t="e">
        <f>IF(AND(Q5=P3,Q34=P3,Q166=P3,#REF!=P3)," ",D3)</f>
        <v>#REF!</v>
      </c>
    </row>
    <row r="4" spans="1:15" s="55" customFormat="1" ht="3" customHeight="1">
      <c r="A4" s="64"/>
      <c r="B4" s="65"/>
      <c r="C4" s="65"/>
      <c r="D4" s="51"/>
      <c r="E4" s="51"/>
      <c r="F4" s="51"/>
      <c r="G4" s="51"/>
      <c r="H4" s="51"/>
      <c r="I4" s="51"/>
      <c r="J4" s="51"/>
      <c r="K4" s="65"/>
      <c r="L4" s="212"/>
      <c r="M4" s="51"/>
      <c r="N4" s="51"/>
      <c r="O4" s="66"/>
    </row>
    <row r="5" spans="1:17" ht="27" customHeight="1">
      <c r="A5" s="184">
        <v>1</v>
      </c>
      <c r="B5" s="185" t="s">
        <v>39</v>
      </c>
      <c r="C5" s="186"/>
      <c r="D5" s="552" t="s">
        <v>331</v>
      </c>
      <c r="E5" s="540"/>
      <c r="F5" s="540"/>
      <c r="G5" s="540"/>
      <c r="H5" s="541"/>
      <c r="I5" s="187"/>
      <c r="J5" s="188" t="s">
        <v>11</v>
      </c>
      <c r="K5" s="186"/>
      <c r="L5" s="216">
        <f>IF(LEN(D1)&gt;18,1000,0)</f>
        <v>0</v>
      </c>
      <c r="M5" s="217"/>
      <c r="N5" s="218">
        <f>IF(L5=0,0%,L5/L$3)</f>
        <v>0</v>
      </c>
      <c r="O5" s="340" t="e">
        <f>SUM(O6:O264)</f>
        <v>#REF!</v>
      </c>
      <c r="P5" s="172"/>
      <c r="Q5" s="172">
        <f>IF(N5&gt;P5,D5,"")</f>
      </c>
    </row>
    <row r="6" spans="2:14" ht="12.75">
      <c r="B6" s="81"/>
      <c r="C6" s="65"/>
      <c r="D6" s="60"/>
      <c r="F6" s="60"/>
      <c r="H6" s="60"/>
      <c r="J6" s="60"/>
      <c r="K6" s="65"/>
      <c r="L6" s="60"/>
      <c r="N6" s="168"/>
    </row>
    <row r="7" spans="1:16" ht="27" customHeight="1">
      <c r="A7" s="184">
        <v>2</v>
      </c>
      <c r="B7" s="185" t="s">
        <v>128</v>
      </c>
      <c r="C7" s="186"/>
      <c r="D7" s="534" t="str">
        <f>IF(L7&gt;L3*0.8,"Staff costs are not allowed to be above 80% of total project costs","Staff costs OK")</f>
        <v>Staff costs OK</v>
      </c>
      <c r="E7" s="535"/>
      <c r="F7" s="535"/>
      <c r="G7" s="535"/>
      <c r="H7" s="536"/>
      <c r="I7" s="187"/>
      <c r="J7" s="188" t="s">
        <v>11</v>
      </c>
      <c r="K7" s="186"/>
      <c r="L7" s="189">
        <f>L9+L33</f>
        <v>0</v>
      </c>
      <c r="M7" s="187"/>
      <c r="N7" s="190">
        <f>IF(L7=0,0%,L7/L$3)</f>
        <v>0</v>
      </c>
      <c r="O7" s="338">
        <f>IF(LEN(D7)&gt;1,1,0)</f>
        <v>1</v>
      </c>
      <c r="P7" s="72"/>
    </row>
    <row r="8" spans="1:22" s="55" customFormat="1" ht="7.5" customHeight="1">
      <c r="A8" s="64"/>
      <c r="B8" s="65"/>
      <c r="C8" s="65"/>
      <c r="D8" s="51"/>
      <c r="E8" s="51"/>
      <c r="F8" s="51"/>
      <c r="G8" s="51"/>
      <c r="H8" s="51"/>
      <c r="I8" s="51"/>
      <c r="J8" s="51"/>
      <c r="K8" s="65"/>
      <c r="L8" s="51"/>
      <c r="M8" s="51"/>
      <c r="N8" s="51"/>
      <c r="O8" s="66"/>
      <c r="V8" s="58"/>
    </row>
    <row r="9" spans="1:22" ht="25.5" customHeight="1">
      <c r="A9" s="240"/>
      <c r="B9" s="241" t="s">
        <v>332</v>
      </c>
      <c r="C9" s="238"/>
      <c r="D9" s="546" t="s">
        <v>333</v>
      </c>
      <c r="E9" s="547"/>
      <c r="F9" s="547"/>
      <c r="G9" s="547"/>
      <c r="H9" s="548"/>
      <c r="I9" s="239"/>
      <c r="J9" s="242" t="s">
        <v>11</v>
      </c>
      <c r="K9" s="65"/>
      <c r="L9" s="350">
        <f>SUM(L16:L30)</f>
        <v>0</v>
      </c>
      <c r="M9" s="183"/>
      <c r="N9" s="351">
        <f>IF(L9=0,0%,L9/L$3)</f>
        <v>0</v>
      </c>
      <c r="O9" s="338" t="e">
        <f>IF(LEN(R9)&gt;3,1,0)</f>
        <v>#REF!</v>
      </c>
      <c r="R9" s="337" t="e">
        <f>IF(AND(#REF!="NOT",#REF!="NOT",#REF!="NOT",R33="NOT"),"NOT",D9)</f>
        <v>#REF!</v>
      </c>
      <c r="V9" s="58" t="s">
        <v>126</v>
      </c>
    </row>
    <row r="10" spans="1:22" s="55" customFormat="1" ht="15" customHeight="1">
      <c r="A10" s="64"/>
      <c r="B10" s="539"/>
      <c r="C10" s="539"/>
      <c r="D10" s="539"/>
      <c r="E10" s="539"/>
      <c r="F10" s="539"/>
      <c r="G10" s="539"/>
      <c r="H10" s="539"/>
      <c r="I10" s="539"/>
      <c r="J10" s="539"/>
      <c r="K10" s="539"/>
      <c r="L10" s="539"/>
      <c r="M10" s="51"/>
      <c r="N10" s="51"/>
      <c r="O10" s="243"/>
      <c r="P10" s="206"/>
      <c r="Q10" s="172"/>
      <c r="V10" s="58"/>
    </row>
    <row r="11" spans="2:18" ht="12.75" customHeight="1">
      <c r="B11" s="529" t="s">
        <v>408</v>
      </c>
      <c r="C11" s="529"/>
      <c r="D11" s="529"/>
      <c r="E11" s="529"/>
      <c r="F11" s="529"/>
      <c r="G11" s="529"/>
      <c r="H11" s="529"/>
      <c r="I11" s="529"/>
      <c r="J11" s="529"/>
      <c r="K11" s="529"/>
      <c r="L11" s="529"/>
      <c r="N11" s="168"/>
      <c r="R11" s="337" t="str">
        <f>IF(AND(($L9&gt;0),ISBLANK(B13)),B11,"NOT")</f>
        <v>NOT</v>
      </c>
    </row>
    <row r="12" spans="2:14" ht="3" customHeight="1">
      <c r="B12" s="81"/>
      <c r="C12" s="65"/>
      <c r="D12" s="60"/>
      <c r="F12" s="60"/>
      <c r="H12" s="60"/>
      <c r="J12" s="60"/>
      <c r="K12" s="65"/>
      <c r="L12" s="60"/>
      <c r="N12" s="168"/>
    </row>
    <row r="13" spans="2:14" ht="81" customHeight="1">
      <c r="B13" s="553"/>
      <c r="C13" s="537"/>
      <c r="D13" s="537"/>
      <c r="E13" s="537"/>
      <c r="F13" s="537"/>
      <c r="G13" s="537"/>
      <c r="H13" s="537"/>
      <c r="I13" s="537"/>
      <c r="J13" s="537"/>
      <c r="K13" s="537"/>
      <c r="L13" s="538"/>
      <c r="M13" s="51" t="s">
        <v>12</v>
      </c>
      <c r="N13" s="168"/>
    </row>
    <row r="14" spans="2:14" ht="3.75" customHeight="1">
      <c r="B14" s="81"/>
      <c r="C14" s="65"/>
      <c r="D14" s="60"/>
      <c r="F14" s="60"/>
      <c r="H14" s="60"/>
      <c r="J14" s="60"/>
      <c r="K14" s="65"/>
      <c r="L14" s="60"/>
      <c r="N14" s="168"/>
    </row>
    <row r="15" spans="2:20" ht="38.25">
      <c r="B15" s="181" t="s">
        <v>411</v>
      </c>
      <c r="C15" s="65"/>
      <c r="D15" s="181" t="s">
        <v>409</v>
      </c>
      <c r="F15" s="181" t="s">
        <v>113</v>
      </c>
      <c r="H15" s="181" t="s">
        <v>9</v>
      </c>
      <c r="J15" s="181" t="s">
        <v>8</v>
      </c>
      <c r="K15" s="182"/>
      <c r="L15" s="80" t="s">
        <v>81</v>
      </c>
      <c r="N15" s="60"/>
      <c r="R15" s="339" t="str">
        <f>IF(AND(R16="NOT",R17="NOT",R18="NOT",R19="NOT",R20="NOT",R21="NOT",R22="NOT",R23="NOT",R24="NOT",R25="NOT",R26="NOT",R27="NOT",R28="NOT",R29="NOT",R30="NOT"),"NOT",1)</f>
        <v>NOT</v>
      </c>
      <c r="S15" s="339" t="str">
        <f>IF(AND(S16="NOT",S17="NOT",S18="NOT",S19="NOT",S20="NOT",S21="NOT",S22="NOT",S23="NOT",S24="NOT",S25="NOT",S26="NOT",S27="NOT",S28="NOT",S29="NOT",S30="NOT"),"NOT",1)</f>
        <v>NOT</v>
      </c>
      <c r="T15" s="339" t="str">
        <f>IF(AND(T16="NOT",T17="NOT",T18="NOT",T19="NOT",T20="NOT",T21="NOT",T22="NOT",T23="NOT",T24="NOT",T25="NOT",T26="NOT",T27="NOT",T28="NOT",T29="NOT",T30="NOT"),"NOT",1)</f>
        <v>NOT</v>
      </c>
    </row>
    <row r="16" spans="2:22" ht="12.75">
      <c r="B16" s="416"/>
      <c r="C16" s="65"/>
      <c r="D16" s="195"/>
      <c r="E16" s="180"/>
      <c r="F16" s="196" t="s">
        <v>48</v>
      </c>
      <c r="G16" s="180"/>
      <c r="H16" s="197"/>
      <c r="I16" s="180"/>
      <c r="J16" s="197"/>
      <c r="K16" s="65"/>
      <c r="L16" s="107">
        <f aca="true" t="shared" si="0" ref="L16:L30">TRUNC(H16*J16,2)</f>
        <v>0</v>
      </c>
      <c r="N16" s="60"/>
      <c r="R16" s="58" t="str">
        <f aca="true" t="shared" si="1" ref="R16:R30">IF(AND(($L16&gt;0),ISBLANK(B16)),B16,"NOT")</f>
        <v>NOT</v>
      </c>
      <c r="S16" s="58" t="str">
        <f aca="true" t="shared" si="2" ref="S16:S30">IF(AND(($L16&gt;0),ISBLANK(D16)),D16,"NOT")</f>
        <v>NOT</v>
      </c>
      <c r="T16" s="58" t="str">
        <f aca="true" t="shared" si="3" ref="T16:T30">IF(AND(($L16&gt;0),ISBLANK(F16)),F16,"NOT")</f>
        <v>NOT</v>
      </c>
      <c r="V16" s="58">
        <f>LEFT(D16,3)</f>
      </c>
    </row>
    <row r="17" spans="2:22" ht="12.75">
      <c r="B17" s="194"/>
      <c r="C17" s="65"/>
      <c r="D17" s="195"/>
      <c r="E17" s="180"/>
      <c r="F17" s="196" t="s">
        <v>48</v>
      </c>
      <c r="G17" s="180"/>
      <c r="H17" s="197"/>
      <c r="I17" s="180"/>
      <c r="J17" s="197"/>
      <c r="K17" s="65"/>
      <c r="L17" s="107">
        <f t="shared" si="0"/>
        <v>0</v>
      </c>
      <c r="N17" s="60"/>
      <c r="R17" s="58" t="str">
        <f t="shared" si="1"/>
        <v>NOT</v>
      </c>
      <c r="S17" s="58" t="str">
        <f t="shared" si="2"/>
        <v>NOT</v>
      </c>
      <c r="T17" s="58" t="str">
        <f t="shared" si="3"/>
        <v>NOT</v>
      </c>
      <c r="V17" s="58">
        <f aca="true" t="shared" si="4" ref="V17:V30">LEFT(D17,3)</f>
      </c>
    </row>
    <row r="18" spans="2:22" ht="12.75">
      <c r="B18" s="194"/>
      <c r="C18" s="65"/>
      <c r="D18" s="195"/>
      <c r="E18" s="180"/>
      <c r="F18" s="196" t="s">
        <v>48</v>
      </c>
      <c r="G18" s="180"/>
      <c r="H18" s="197"/>
      <c r="I18" s="180"/>
      <c r="J18" s="197"/>
      <c r="K18" s="65"/>
      <c r="L18" s="107">
        <f t="shared" si="0"/>
        <v>0</v>
      </c>
      <c r="N18" s="60"/>
      <c r="R18" s="58" t="str">
        <f t="shared" si="1"/>
        <v>NOT</v>
      </c>
      <c r="S18" s="58" t="str">
        <f t="shared" si="2"/>
        <v>NOT</v>
      </c>
      <c r="T18" s="58" t="str">
        <f t="shared" si="3"/>
        <v>NOT</v>
      </c>
      <c r="V18" s="58">
        <f t="shared" si="4"/>
      </c>
    </row>
    <row r="19" spans="2:22" ht="12.75">
      <c r="B19" s="194"/>
      <c r="C19" s="65"/>
      <c r="D19" s="195"/>
      <c r="E19" s="180"/>
      <c r="F19" s="196" t="s">
        <v>48</v>
      </c>
      <c r="G19" s="180"/>
      <c r="H19" s="197"/>
      <c r="I19" s="180"/>
      <c r="J19" s="197"/>
      <c r="K19" s="65"/>
      <c r="L19" s="107">
        <f t="shared" si="0"/>
        <v>0</v>
      </c>
      <c r="N19" s="60"/>
      <c r="R19" s="58" t="str">
        <f t="shared" si="1"/>
        <v>NOT</v>
      </c>
      <c r="S19" s="58" t="str">
        <f t="shared" si="2"/>
        <v>NOT</v>
      </c>
      <c r="T19" s="58" t="str">
        <f t="shared" si="3"/>
        <v>NOT</v>
      </c>
      <c r="V19" s="58">
        <f t="shared" si="4"/>
      </c>
    </row>
    <row r="20" spans="2:22" ht="12.75">
      <c r="B20" s="194"/>
      <c r="C20" s="65"/>
      <c r="D20" s="195"/>
      <c r="E20" s="180"/>
      <c r="F20" s="196" t="s">
        <v>48</v>
      </c>
      <c r="G20" s="180"/>
      <c r="H20" s="197"/>
      <c r="I20" s="180"/>
      <c r="J20" s="197"/>
      <c r="K20" s="65"/>
      <c r="L20" s="107">
        <f t="shared" si="0"/>
        <v>0</v>
      </c>
      <c r="N20" s="60"/>
      <c r="R20" s="58" t="str">
        <f t="shared" si="1"/>
        <v>NOT</v>
      </c>
      <c r="S20" s="58" t="str">
        <f t="shared" si="2"/>
        <v>NOT</v>
      </c>
      <c r="T20" s="58" t="str">
        <f t="shared" si="3"/>
        <v>NOT</v>
      </c>
      <c r="V20" s="58">
        <f t="shared" si="4"/>
      </c>
    </row>
    <row r="21" spans="2:22" ht="12.75">
      <c r="B21" s="194"/>
      <c r="C21" s="65"/>
      <c r="D21" s="195"/>
      <c r="E21" s="180"/>
      <c r="F21" s="196" t="s">
        <v>48</v>
      </c>
      <c r="G21" s="180"/>
      <c r="H21" s="197"/>
      <c r="I21" s="180"/>
      <c r="J21" s="197"/>
      <c r="K21" s="65"/>
      <c r="L21" s="107">
        <f t="shared" si="0"/>
        <v>0</v>
      </c>
      <c r="N21" s="60"/>
      <c r="R21" s="58" t="str">
        <f t="shared" si="1"/>
        <v>NOT</v>
      </c>
      <c r="S21" s="58" t="str">
        <f t="shared" si="2"/>
        <v>NOT</v>
      </c>
      <c r="T21" s="58" t="str">
        <f t="shared" si="3"/>
        <v>NOT</v>
      </c>
      <c r="V21" s="58">
        <f t="shared" si="4"/>
      </c>
    </row>
    <row r="22" spans="2:22" ht="12.75">
      <c r="B22" s="194"/>
      <c r="C22" s="65"/>
      <c r="D22" s="195"/>
      <c r="E22" s="180"/>
      <c r="F22" s="196" t="s">
        <v>48</v>
      </c>
      <c r="G22" s="180"/>
      <c r="H22" s="197"/>
      <c r="I22" s="180"/>
      <c r="J22" s="197"/>
      <c r="K22" s="65"/>
      <c r="L22" s="107">
        <f t="shared" si="0"/>
        <v>0</v>
      </c>
      <c r="N22" s="60"/>
      <c r="R22" s="58" t="str">
        <f t="shared" si="1"/>
        <v>NOT</v>
      </c>
      <c r="S22" s="58" t="str">
        <f t="shared" si="2"/>
        <v>NOT</v>
      </c>
      <c r="T22" s="58" t="str">
        <f t="shared" si="3"/>
        <v>NOT</v>
      </c>
      <c r="V22" s="58">
        <f t="shared" si="4"/>
      </c>
    </row>
    <row r="23" spans="2:22" ht="12.75">
      <c r="B23" s="194"/>
      <c r="C23" s="65"/>
      <c r="D23" s="195"/>
      <c r="E23" s="180"/>
      <c r="F23" s="196" t="s">
        <v>48</v>
      </c>
      <c r="G23" s="180"/>
      <c r="H23" s="197"/>
      <c r="I23" s="180"/>
      <c r="J23" s="197"/>
      <c r="K23" s="65"/>
      <c r="L23" s="107">
        <f t="shared" si="0"/>
        <v>0</v>
      </c>
      <c r="N23" s="60"/>
      <c r="R23" s="58" t="str">
        <f t="shared" si="1"/>
        <v>NOT</v>
      </c>
      <c r="S23" s="58" t="str">
        <f t="shared" si="2"/>
        <v>NOT</v>
      </c>
      <c r="T23" s="58" t="str">
        <f t="shared" si="3"/>
        <v>NOT</v>
      </c>
      <c r="V23" s="58">
        <f t="shared" si="4"/>
      </c>
    </row>
    <row r="24" spans="2:22" ht="12.75">
      <c r="B24" s="194"/>
      <c r="C24" s="65"/>
      <c r="D24" s="195"/>
      <c r="E24" s="180"/>
      <c r="F24" s="196" t="s">
        <v>48</v>
      </c>
      <c r="G24" s="180"/>
      <c r="H24" s="197"/>
      <c r="I24" s="180"/>
      <c r="J24" s="197"/>
      <c r="K24" s="65"/>
      <c r="L24" s="107">
        <f t="shared" si="0"/>
        <v>0</v>
      </c>
      <c r="N24" s="60"/>
      <c r="R24" s="58" t="str">
        <f t="shared" si="1"/>
        <v>NOT</v>
      </c>
      <c r="S24" s="58" t="str">
        <f t="shared" si="2"/>
        <v>NOT</v>
      </c>
      <c r="T24" s="58" t="str">
        <f t="shared" si="3"/>
        <v>NOT</v>
      </c>
      <c r="V24" s="58">
        <f t="shared" si="4"/>
      </c>
    </row>
    <row r="25" spans="2:22" ht="12.75">
      <c r="B25" s="194"/>
      <c r="C25" s="65"/>
      <c r="D25" s="195"/>
      <c r="E25" s="180"/>
      <c r="F25" s="196" t="s">
        <v>48</v>
      </c>
      <c r="G25" s="180"/>
      <c r="H25" s="197"/>
      <c r="I25" s="180"/>
      <c r="J25" s="197"/>
      <c r="K25" s="65"/>
      <c r="L25" s="107">
        <f t="shared" si="0"/>
        <v>0</v>
      </c>
      <c r="N25" s="60"/>
      <c r="R25" s="58" t="str">
        <f t="shared" si="1"/>
        <v>NOT</v>
      </c>
      <c r="S25" s="58" t="str">
        <f t="shared" si="2"/>
        <v>NOT</v>
      </c>
      <c r="T25" s="58" t="str">
        <f t="shared" si="3"/>
        <v>NOT</v>
      </c>
      <c r="V25" s="58">
        <f t="shared" si="4"/>
      </c>
    </row>
    <row r="26" spans="2:22" ht="12.75">
      <c r="B26" s="194"/>
      <c r="C26" s="65"/>
      <c r="D26" s="195"/>
      <c r="E26" s="180"/>
      <c r="F26" s="196" t="s">
        <v>48</v>
      </c>
      <c r="G26" s="180"/>
      <c r="H26" s="197"/>
      <c r="I26" s="180"/>
      <c r="J26" s="197"/>
      <c r="K26" s="65"/>
      <c r="L26" s="107">
        <f t="shared" si="0"/>
        <v>0</v>
      </c>
      <c r="N26" s="60"/>
      <c r="R26" s="58" t="str">
        <f t="shared" si="1"/>
        <v>NOT</v>
      </c>
      <c r="S26" s="58" t="str">
        <f t="shared" si="2"/>
        <v>NOT</v>
      </c>
      <c r="T26" s="58" t="str">
        <f t="shared" si="3"/>
        <v>NOT</v>
      </c>
      <c r="V26" s="58">
        <f t="shared" si="4"/>
      </c>
    </row>
    <row r="27" spans="2:22" ht="12.75">
      <c r="B27" s="194"/>
      <c r="C27" s="65"/>
      <c r="D27" s="195"/>
      <c r="E27" s="180"/>
      <c r="F27" s="196" t="s">
        <v>48</v>
      </c>
      <c r="G27" s="180"/>
      <c r="H27" s="197"/>
      <c r="I27" s="180"/>
      <c r="J27" s="197"/>
      <c r="K27" s="65"/>
      <c r="L27" s="107">
        <f t="shared" si="0"/>
        <v>0</v>
      </c>
      <c r="N27" s="60"/>
      <c r="R27" s="58" t="str">
        <f t="shared" si="1"/>
        <v>NOT</v>
      </c>
      <c r="S27" s="58" t="str">
        <f t="shared" si="2"/>
        <v>NOT</v>
      </c>
      <c r="T27" s="58" t="str">
        <f t="shared" si="3"/>
        <v>NOT</v>
      </c>
      <c r="V27" s="58">
        <f t="shared" si="4"/>
      </c>
    </row>
    <row r="28" spans="2:22" ht="12.75">
      <c r="B28" s="194"/>
      <c r="C28" s="65"/>
      <c r="D28" s="195"/>
      <c r="E28" s="180"/>
      <c r="F28" s="196" t="s">
        <v>48</v>
      </c>
      <c r="G28" s="180"/>
      <c r="H28" s="197"/>
      <c r="I28" s="180"/>
      <c r="J28" s="197"/>
      <c r="K28" s="65"/>
      <c r="L28" s="107">
        <f t="shared" si="0"/>
        <v>0</v>
      </c>
      <c r="N28" s="60"/>
      <c r="R28" s="58" t="str">
        <f t="shared" si="1"/>
        <v>NOT</v>
      </c>
      <c r="S28" s="58" t="str">
        <f t="shared" si="2"/>
        <v>NOT</v>
      </c>
      <c r="T28" s="58" t="str">
        <f t="shared" si="3"/>
        <v>NOT</v>
      </c>
      <c r="V28" s="58">
        <f t="shared" si="4"/>
      </c>
    </row>
    <row r="29" spans="2:22" ht="12.75">
      <c r="B29" s="194"/>
      <c r="C29" s="65"/>
      <c r="D29" s="195"/>
      <c r="E29" s="180"/>
      <c r="F29" s="196" t="s">
        <v>48</v>
      </c>
      <c r="G29" s="180"/>
      <c r="H29" s="197"/>
      <c r="I29" s="180"/>
      <c r="J29" s="197"/>
      <c r="K29" s="65"/>
      <c r="L29" s="107">
        <f t="shared" si="0"/>
        <v>0</v>
      </c>
      <c r="N29" s="60"/>
      <c r="R29" s="58" t="str">
        <f t="shared" si="1"/>
        <v>NOT</v>
      </c>
      <c r="S29" s="58" t="str">
        <f t="shared" si="2"/>
        <v>NOT</v>
      </c>
      <c r="T29" s="58" t="str">
        <f t="shared" si="3"/>
        <v>NOT</v>
      </c>
      <c r="V29" s="58">
        <f t="shared" si="4"/>
      </c>
    </row>
    <row r="30" spans="2:22" ht="12.75">
      <c r="B30" s="194"/>
      <c r="C30" s="65"/>
      <c r="D30" s="195"/>
      <c r="E30" s="180"/>
      <c r="F30" s="196" t="s">
        <v>48</v>
      </c>
      <c r="G30" s="180"/>
      <c r="H30" s="197"/>
      <c r="I30" s="180"/>
      <c r="J30" s="197"/>
      <c r="K30" s="65"/>
      <c r="L30" s="107">
        <f t="shared" si="0"/>
        <v>0</v>
      </c>
      <c r="N30" s="60"/>
      <c r="R30" s="58" t="str">
        <f t="shared" si="1"/>
        <v>NOT</v>
      </c>
      <c r="S30" s="58" t="str">
        <f t="shared" si="2"/>
        <v>NOT</v>
      </c>
      <c r="T30" s="58" t="str">
        <f t="shared" si="3"/>
        <v>NOT</v>
      </c>
      <c r="V30" s="58">
        <f t="shared" si="4"/>
      </c>
    </row>
    <row r="31" spans="2:14" ht="12.75">
      <c r="B31" s="81"/>
      <c r="C31" s="65"/>
      <c r="D31" s="60"/>
      <c r="F31" s="60"/>
      <c r="H31" s="60"/>
      <c r="J31" s="60"/>
      <c r="K31" s="65"/>
      <c r="L31" s="60"/>
      <c r="N31" s="168"/>
    </row>
    <row r="32" spans="2:14" ht="12.75">
      <c r="B32" s="81"/>
      <c r="C32" s="65"/>
      <c r="D32" s="60"/>
      <c r="F32" s="60"/>
      <c r="H32" s="60"/>
      <c r="J32" s="60"/>
      <c r="K32" s="65"/>
      <c r="L32" s="60"/>
      <c r="N32" s="168"/>
    </row>
    <row r="33" spans="1:22" ht="25.5" customHeight="1">
      <c r="A33" s="240"/>
      <c r="B33" s="241" t="s">
        <v>334</v>
      </c>
      <c r="C33" s="238"/>
      <c r="D33" s="546" t="s">
        <v>335</v>
      </c>
      <c r="E33" s="547"/>
      <c r="F33" s="547"/>
      <c r="G33" s="547"/>
      <c r="H33" s="548"/>
      <c r="I33" s="239"/>
      <c r="J33" s="242" t="s">
        <v>11</v>
      </c>
      <c r="K33" s="65"/>
      <c r="L33" s="350">
        <f>SUM(L40:L54)</f>
        <v>0</v>
      </c>
      <c r="M33" s="183"/>
      <c r="N33" s="351">
        <f>IF(L33=0,0%,L33/L$3)</f>
        <v>0</v>
      </c>
      <c r="O33" s="338" t="e">
        <f>IF(LEN(R33)&gt;3,1,0)</f>
        <v>#REF!</v>
      </c>
      <c r="R33" s="337" t="e">
        <f>IF(AND(#REF!="NOT",#REF!="NOT",#REF!="NOT",R35="NOT"),"NOT",D33)</f>
        <v>#REF!</v>
      </c>
      <c r="V33" s="58" t="s">
        <v>126</v>
      </c>
    </row>
    <row r="34" spans="1:22" s="55" customFormat="1" ht="15" customHeight="1">
      <c r="A34" s="64"/>
      <c r="B34" s="539"/>
      <c r="C34" s="539"/>
      <c r="D34" s="539"/>
      <c r="E34" s="539"/>
      <c r="F34" s="539"/>
      <c r="G34" s="539"/>
      <c r="H34" s="539"/>
      <c r="I34" s="539"/>
      <c r="J34" s="539"/>
      <c r="K34" s="539"/>
      <c r="L34" s="539"/>
      <c r="M34" s="51"/>
      <c r="N34" s="51"/>
      <c r="O34" s="243"/>
      <c r="P34" s="206"/>
      <c r="Q34" s="172"/>
      <c r="V34" s="58"/>
    </row>
    <row r="35" spans="2:18" ht="12.75" customHeight="1">
      <c r="B35" s="529" t="s">
        <v>408</v>
      </c>
      <c r="C35" s="529"/>
      <c r="D35" s="529"/>
      <c r="E35" s="529"/>
      <c r="F35" s="529"/>
      <c r="G35" s="529"/>
      <c r="H35" s="529"/>
      <c r="I35" s="529"/>
      <c r="J35" s="529"/>
      <c r="K35" s="529"/>
      <c r="L35" s="529"/>
      <c r="N35" s="168"/>
      <c r="R35" s="337" t="str">
        <f>IF(AND(($L33&gt;0),ISBLANK(B37)),B35,"NOT")</f>
        <v>NOT</v>
      </c>
    </row>
    <row r="36" spans="2:14" ht="3" customHeight="1">
      <c r="B36" s="81"/>
      <c r="C36" s="65"/>
      <c r="D36" s="60"/>
      <c r="F36" s="60"/>
      <c r="H36" s="60"/>
      <c r="J36" s="60"/>
      <c r="K36" s="65"/>
      <c r="L36" s="60"/>
      <c r="N36" s="168"/>
    </row>
    <row r="37" spans="2:14" ht="81" customHeight="1">
      <c r="B37" s="521"/>
      <c r="C37" s="537"/>
      <c r="D37" s="537"/>
      <c r="E37" s="537"/>
      <c r="F37" s="537"/>
      <c r="G37" s="537"/>
      <c r="H37" s="537"/>
      <c r="I37" s="537"/>
      <c r="J37" s="537"/>
      <c r="K37" s="537"/>
      <c r="L37" s="538"/>
      <c r="M37" s="51" t="s">
        <v>12</v>
      </c>
      <c r="N37" s="168"/>
    </row>
    <row r="38" spans="2:14" ht="3.75" customHeight="1">
      <c r="B38" s="81"/>
      <c r="C38" s="65"/>
      <c r="D38" s="60"/>
      <c r="F38" s="60"/>
      <c r="H38" s="60"/>
      <c r="J38" s="60"/>
      <c r="K38" s="65"/>
      <c r="L38" s="60"/>
      <c r="N38" s="168"/>
    </row>
    <row r="39" spans="2:20" ht="38.25">
      <c r="B39" s="181" t="s">
        <v>411</v>
      </c>
      <c r="C39" s="65"/>
      <c r="D39" s="181" t="s">
        <v>409</v>
      </c>
      <c r="F39" s="181" t="s">
        <v>113</v>
      </c>
      <c r="H39" s="181" t="s">
        <v>9</v>
      </c>
      <c r="J39" s="181" t="s">
        <v>8</v>
      </c>
      <c r="K39" s="182"/>
      <c r="L39" s="80" t="s">
        <v>81</v>
      </c>
      <c r="N39" s="60"/>
      <c r="R39" s="339" t="str">
        <f>IF(AND(R40="NOT",R41="NOT",R42="NOT",R43="NOT",R44="NOT",R45="NOT",R46="NOT",R47="NOT",R48="NOT",R49="NOT",R50="NOT",R51="NOT",R52="NOT",R53="NOT",R54="NOT"),"NOT",1)</f>
        <v>NOT</v>
      </c>
      <c r="S39" s="339" t="str">
        <f>IF(AND(S40="NOT",S41="NOT",S42="NOT",S43="NOT",S44="NOT",S45="NOT",S46="NOT",S47="NOT",S48="NOT",S49="NOT",S50="NOT",S51="NOT",S52="NOT",S53="NOT",S54="NOT"),"NOT",1)</f>
        <v>NOT</v>
      </c>
      <c r="T39" s="339" t="str">
        <f>IF(AND(T40="NOT",T41="NOT",T42="NOT",T43="NOT",T44="NOT",T45="NOT",T46="NOT",T47="NOT",T48="NOT",T49="NOT",T50="NOT",T51="NOT",T52="NOT",T53="NOT",T54="NOT"),"NOT",1)</f>
        <v>NOT</v>
      </c>
    </row>
    <row r="40" spans="2:22" ht="12.75">
      <c r="B40" s="194"/>
      <c r="C40" s="65"/>
      <c r="D40" s="195"/>
      <c r="E40" s="180"/>
      <c r="F40" s="196" t="s">
        <v>48</v>
      </c>
      <c r="G40" s="180"/>
      <c r="H40" s="197"/>
      <c r="I40" s="180"/>
      <c r="J40" s="197"/>
      <c r="K40" s="65"/>
      <c r="L40" s="107">
        <f aca="true" t="shared" si="5" ref="L40:L54">TRUNC(H40*J40,2)</f>
        <v>0</v>
      </c>
      <c r="N40" s="60"/>
      <c r="R40" s="58" t="str">
        <f aca="true" t="shared" si="6" ref="R40:R54">IF(AND(($L40&gt;0),ISBLANK(B40)),B40,"NOT")</f>
        <v>NOT</v>
      </c>
      <c r="S40" s="58" t="str">
        <f aca="true" t="shared" si="7" ref="S40:S54">IF(AND(($L40&gt;0),ISBLANK(D40)),D40,"NOT")</f>
        <v>NOT</v>
      </c>
      <c r="T40" s="58" t="str">
        <f aca="true" t="shared" si="8" ref="T40:T54">IF(AND(($L40&gt;0),ISBLANK(F40)),F40,"NOT")</f>
        <v>NOT</v>
      </c>
      <c r="V40" s="58">
        <f>LEFT(D40,3)</f>
      </c>
    </row>
    <row r="41" spans="2:22" ht="12.75">
      <c r="B41" s="194"/>
      <c r="C41" s="65"/>
      <c r="D41" s="195"/>
      <c r="E41" s="180"/>
      <c r="F41" s="196" t="s">
        <v>48</v>
      </c>
      <c r="G41" s="180"/>
      <c r="H41" s="197"/>
      <c r="I41" s="180"/>
      <c r="J41" s="197"/>
      <c r="K41" s="65"/>
      <c r="L41" s="107">
        <f t="shared" si="5"/>
        <v>0</v>
      </c>
      <c r="N41" s="60"/>
      <c r="R41" s="58" t="str">
        <f t="shared" si="6"/>
        <v>NOT</v>
      </c>
      <c r="S41" s="58" t="str">
        <f t="shared" si="7"/>
        <v>NOT</v>
      </c>
      <c r="T41" s="58" t="str">
        <f t="shared" si="8"/>
        <v>NOT</v>
      </c>
      <c r="V41" s="58">
        <f aca="true" t="shared" si="9" ref="V41:V95">LEFT(D41,3)</f>
      </c>
    </row>
    <row r="42" spans="2:22" ht="12.75">
      <c r="B42" s="194"/>
      <c r="C42" s="65"/>
      <c r="D42" s="195"/>
      <c r="E42" s="180"/>
      <c r="F42" s="196" t="s">
        <v>48</v>
      </c>
      <c r="G42" s="180"/>
      <c r="H42" s="197"/>
      <c r="I42" s="180"/>
      <c r="J42" s="197"/>
      <c r="K42" s="65"/>
      <c r="L42" s="107">
        <f t="shared" si="5"/>
        <v>0</v>
      </c>
      <c r="N42" s="60"/>
      <c r="R42" s="58" t="str">
        <f t="shared" si="6"/>
        <v>NOT</v>
      </c>
      <c r="S42" s="58" t="str">
        <f t="shared" si="7"/>
        <v>NOT</v>
      </c>
      <c r="T42" s="58" t="str">
        <f t="shared" si="8"/>
        <v>NOT</v>
      </c>
      <c r="V42" s="58">
        <f t="shared" si="9"/>
      </c>
    </row>
    <row r="43" spans="2:22" ht="12.75">
      <c r="B43" s="194"/>
      <c r="C43" s="65"/>
      <c r="D43" s="195"/>
      <c r="E43" s="180"/>
      <c r="F43" s="196" t="s">
        <v>48</v>
      </c>
      <c r="G43" s="180"/>
      <c r="H43" s="197"/>
      <c r="I43" s="180"/>
      <c r="J43" s="197"/>
      <c r="K43" s="65"/>
      <c r="L43" s="107">
        <f t="shared" si="5"/>
        <v>0</v>
      </c>
      <c r="N43" s="60"/>
      <c r="R43" s="58" t="str">
        <f t="shared" si="6"/>
        <v>NOT</v>
      </c>
      <c r="S43" s="58" t="str">
        <f t="shared" si="7"/>
        <v>NOT</v>
      </c>
      <c r="T43" s="58" t="str">
        <f t="shared" si="8"/>
        <v>NOT</v>
      </c>
      <c r="V43" s="58">
        <f t="shared" si="9"/>
      </c>
    </row>
    <row r="44" spans="2:22" ht="12.75">
      <c r="B44" s="194"/>
      <c r="C44" s="65"/>
      <c r="D44" s="195"/>
      <c r="E44" s="180"/>
      <c r="F44" s="196" t="s">
        <v>48</v>
      </c>
      <c r="G44" s="180"/>
      <c r="H44" s="197"/>
      <c r="I44" s="180"/>
      <c r="J44" s="197"/>
      <c r="K44" s="65"/>
      <c r="L44" s="107">
        <f t="shared" si="5"/>
        <v>0</v>
      </c>
      <c r="N44" s="60"/>
      <c r="R44" s="58" t="str">
        <f t="shared" si="6"/>
        <v>NOT</v>
      </c>
      <c r="S44" s="58" t="str">
        <f t="shared" si="7"/>
        <v>NOT</v>
      </c>
      <c r="T44" s="58" t="str">
        <f t="shared" si="8"/>
        <v>NOT</v>
      </c>
      <c r="V44" s="58">
        <f t="shared" si="9"/>
      </c>
    </row>
    <row r="45" spans="2:22" ht="12.75">
      <c r="B45" s="194"/>
      <c r="C45" s="65"/>
      <c r="D45" s="195"/>
      <c r="E45" s="180"/>
      <c r="F45" s="196" t="s">
        <v>48</v>
      </c>
      <c r="G45" s="180"/>
      <c r="H45" s="197"/>
      <c r="I45" s="180"/>
      <c r="J45" s="197"/>
      <c r="K45" s="65"/>
      <c r="L45" s="107">
        <f t="shared" si="5"/>
        <v>0</v>
      </c>
      <c r="N45" s="60"/>
      <c r="R45" s="58" t="str">
        <f t="shared" si="6"/>
        <v>NOT</v>
      </c>
      <c r="S45" s="58" t="str">
        <f t="shared" si="7"/>
        <v>NOT</v>
      </c>
      <c r="T45" s="58" t="str">
        <f t="shared" si="8"/>
        <v>NOT</v>
      </c>
      <c r="V45" s="58">
        <f t="shared" si="9"/>
      </c>
    </row>
    <row r="46" spans="2:22" ht="12.75">
      <c r="B46" s="194"/>
      <c r="C46" s="65"/>
      <c r="D46" s="195"/>
      <c r="E46" s="180"/>
      <c r="F46" s="196" t="s">
        <v>48</v>
      </c>
      <c r="G46" s="180"/>
      <c r="H46" s="197"/>
      <c r="I46" s="180"/>
      <c r="J46" s="197"/>
      <c r="K46" s="65"/>
      <c r="L46" s="107">
        <f t="shared" si="5"/>
        <v>0</v>
      </c>
      <c r="N46" s="60"/>
      <c r="R46" s="58" t="str">
        <f t="shared" si="6"/>
        <v>NOT</v>
      </c>
      <c r="S46" s="58" t="str">
        <f t="shared" si="7"/>
        <v>NOT</v>
      </c>
      <c r="T46" s="58" t="str">
        <f t="shared" si="8"/>
        <v>NOT</v>
      </c>
      <c r="V46" s="58">
        <f t="shared" si="9"/>
      </c>
    </row>
    <row r="47" spans="2:22" ht="12.75">
      <c r="B47" s="194"/>
      <c r="C47" s="65"/>
      <c r="D47" s="195"/>
      <c r="E47" s="180"/>
      <c r="F47" s="196" t="s">
        <v>48</v>
      </c>
      <c r="G47" s="180"/>
      <c r="H47" s="197"/>
      <c r="I47" s="180"/>
      <c r="J47" s="197"/>
      <c r="K47" s="65"/>
      <c r="L47" s="107">
        <f t="shared" si="5"/>
        <v>0</v>
      </c>
      <c r="N47" s="60"/>
      <c r="R47" s="58" t="str">
        <f t="shared" si="6"/>
        <v>NOT</v>
      </c>
      <c r="S47" s="58" t="str">
        <f t="shared" si="7"/>
        <v>NOT</v>
      </c>
      <c r="T47" s="58" t="str">
        <f t="shared" si="8"/>
        <v>NOT</v>
      </c>
      <c r="V47" s="58">
        <f t="shared" si="9"/>
      </c>
    </row>
    <row r="48" spans="2:22" ht="12.75">
      <c r="B48" s="194"/>
      <c r="C48" s="65"/>
      <c r="D48" s="195"/>
      <c r="E48" s="180"/>
      <c r="F48" s="196" t="s">
        <v>48</v>
      </c>
      <c r="G48" s="180"/>
      <c r="H48" s="197"/>
      <c r="I48" s="180"/>
      <c r="J48" s="197"/>
      <c r="K48" s="65"/>
      <c r="L48" s="107">
        <f t="shared" si="5"/>
        <v>0</v>
      </c>
      <c r="N48" s="60"/>
      <c r="R48" s="58" t="str">
        <f t="shared" si="6"/>
        <v>NOT</v>
      </c>
      <c r="S48" s="58" t="str">
        <f t="shared" si="7"/>
        <v>NOT</v>
      </c>
      <c r="T48" s="58" t="str">
        <f t="shared" si="8"/>
        <v>NOT</v>
      </c>
      <c r="V48" s="58">
        <f t="shared" si="9"/>
      </c>
    </row>
    <row r="49" spans="2:22" ht="12.75">
      <c r="B49" s="194"/>
      <c r="C49" s="65"/>
      <c r="D49" s="195"/>
      <c r="E49" s="180"/>
      <c r="F49" s="196" t="s">
        <v>48</v>
      </c>
      <c r="G49" s="180"/>
      <c r="H49" s="197"/>
      <c r="I49" s="180"/>
      <c r="J49" s="197"/>
      <c r="K49" s="65"/>
      <c r="L49" s="107">
        <f t="shared" si="5"/>
        <v>0</v>
      </c>
      <c r="N49" s="60"/>
      <c r="R49" s="58" t="str">
        <f t="shared" si="6"/>
        <v>NOT</v>
      </c>
      <c r="S49" s="58" t="str">
        <f t="shared" si="7"/>
        <v>NOT</v>
      </c>
      <c r="T49" s="58" t="str">
        <f t="shared" si="8"/>
        <v>NOT</v>
      </c>
      <c r="V49" s="58">
        <f t="shared" si="9"/>
      </c>
    </row>
    <row r="50" spans="2:22" ht="12.75">
      <c r="B50" s="194"/>
      <c r="C50" s="65"/>
      <c r="D50" s="195"/>
      <c r="E50" s="180"/>
      <c r="F50" s="196" t="s">
        <v>48</v>
      </c>
      <c r="G50" s="180"/>
      <c r="H50" s="197"/>
      <c r="I50" s="180"/>
      <c r="J50" s="197"/>
      <c r="K50" s="65"/>
      <c r="L50" s="107">
        <f t="shared" si="5"/>
        <v>0</v>
      </c>
      <c r="N50" s="60"/>
      <c r="R50" s="58" t="str">
        <f t="shared" si="6"/>
        <v>NOT</v>
      </c>
      <c r="S50" s="58" t="str">
        <f t="shared" si="7"/>
        <v>NOT</v>
      </c>
      <c r="T50" s="58" t="str">
        <f t="shared" si="8"/>
        <v>NOT</v>
      </c>
      <c r="V50" s="58">
        <f t="shared" si="9"/>
      </c>
    </row>
    <row r="51" spans="2:22" ht="12.75">
      <c r="B51" s="194"/>
      <c r="C51" s="65"/>
      <c r="D51" s="195"/>
      <c r="E51" s="180"/>
      <c r="F51" s="196" t="s">
        <v>48</v>
      </c>
      <c r="G51" s="180"/>
      <c r="H51" s="197"/>
      <c r="I51" s="180"/>
      <c r="J51" s="197"/>
      <c r="K51" s="65"/>
      <c r="L51" s="107">
        <f t="shared" si="5"/>
        <v>0</v>
      </c>
      <c r="N51" s="60"/>
      <c r="R51" s="58" t="str">
        <f t="shared" si="6"/>
        <v>NOT</v>
      </c>
      <c r="S51" s="58" t="str">
        <f t="shared" si="7"/>
        <v>NOT</v>
      </c>
      <c r="T51" s="58" t="str">
        <f t="shared" si="8"/>
        <v>NOT</v>
      </c>
      <c r="V51" s="58">
        <f t="shared" si="9"/>
      </c>
    </row>
    <row r="52" spans="2:22" ht="12.75">
      <c r="B52" s="194"/>
      <c r="C52" s="65"/>
      <c r="D52" s="195"/>
      <c r="E52" s="180"/>
      <c r="F52" s="196" t="s">
        <v>48</v>
      </c>
      <c r="G52" s="180"/>
      <c r="H52" s="197"/>
      <c r="I52" s="180"/>
      <c r="J52" s="197"/>
      <c r="K52" s="65"/>
      <c r="L52" s="107">
        <f t="shared" si="5"/>
        <v>0</v>
      </c>
      <c r="N52" s="60"/>
      <c r="R52" s="58" t="str">
        <f t="shared" si="6"/>
        <v>NOT</v>
      </c>
      <c r="S52" s="58" t="str">
        <f t="shared" si="7"/>
        <v>NOT</v>
      </c>
      <c r="T52" s="58" t="str">
        <f t="shared" si="8"/>
        <v>NOT</v>
      </c>
      <c r="V52" s="58">
        <f t="shared" si="9"/>
      </c>
    </row>
    <row r="53" spans="2:22" ht="12.75">
      <c r="B53" s="194"/>
      <c r="C53" s="65"/>
      <c r="D53" s="195"/>
      <c r="E53" s="180"/>
      <c r="F53" s="196" t="s">
        <v>48</v>
      </c>
      <c r="G53" s="180"/>
      <c r="H53" s="197"/>
      <c r="I53" s="180"/>
      <c r="J53" s="197"/>
      <c r="K53" s="65"/>
      <c r="L53" s="107">
        <f t="shared" si="5"/>
        <v>0</v>
      </c>
      <c r="N53" s="60"/>
      <c r="R53" s="58" t="str">
        <f t="shared" si="6"/>
        <v>NOT</v>
      </c>
      <c r="S53" s="58" t="str">
        <f t="shared" si="7"/>
        <v>NOT</v>
      </c>
      <c r="T53" s="58" t="str">
        <f t="shared" si="8"/>
        <v>NOT</v>
      </c>
      <c r="V53" s="58">
        <f t="shared" si="9"/>
      </c>
    </row>
    <row r="54" spans="2:22" ht="12.75">
      <c r="B54" s="194"/>
      <c r="C54" s="65"/>
      <c r="D54" s="195"/>
      <c r="E54" s="180"/>
      <c r="F54" s="196" t="s">
        <v>48</v>
      </c>
      <c r="G54" s="180"/>
      <c r="H54" s="197"/>
      <c r="I54" s="180"/>
      <c r="J54" s="197"/>
      <c r="K54" s="65"/>
      <c r="L54" s="107">
        <f t="shared" si="5"/>
        <v>0</v>
      </c>
      <c r="N54" s="60"/>
      <c r="R54" s="58" t="str">
        <f t="shared" si="6"/>
        <v>NOT</v>
      </c>
      <c r="S54" s="58" t="str">
        <f t="shared" si="7"/>
        <v>NOT</v>
      </c>
      <c r="T54" s="58" t="str">
        <f t="shared" si="8"/>
        <v>NOT</v>
      </c>
      <c r="V54" s="58">
        <f t="shared" si="9"/>
      </c>
    </row>
    <row r="55" spans="2:14" ht="12.75">
      <c r="B55" s="81"/>
      <c r="C55" s="65"/>
      <c r="D55" s="60"/>
      <c r="F55" s="60"/>
      <c r="H55" s="60"/>
      <c r="J55" s="60"/>
      <c r="K55" s="65"/>
      <c r="L55" s="60"/>
      <c r="N55" s="168"/>
    </row>
    <row r="56" spans="2:14" ht="12.75">
      <c r="B56" s="81"/>
      <c r="C56" s="65"/>
      <c r="D56" s="60"/>
      <c r="F56" s="60"/>
      <c r="H56" s="60"/>
      <c r="J56" s="60"/>
      <c r="K56" s="65"/>
      <c r="L56" s="60"/>
      <c r="N56" s="168"/>
    </row>
    <row r="57" spans="1:19" ht="27" customHeight="1">
      <c r="A57" s="184">
        <v>3</v>
      </c>
      <c r="B57" s="185" t="s">
        <v>127</v>
      </c>
      <c r="C57" s="186"/>
      <c r="D57" s="518" t="s">
        <v>142</v>
      </c>
      <c r="E57" s="540"/>
      <c r="F57" s="540"/>
      <c r="G57" s="540"/>
      <c r="H57" s="541"/>
      <c r="I57" s="187"/>
      <c r="J57" s="188" t="s">
        <v>11</v>
      </c>
      <c r="K57" s="186"/>
      <c r="L57" s="189">
        <f>ROUNDDOWN(L7*0.15,2)</f>
        <v>0</v>
      </c>
      <c r="M57" s="187"/>
      <c r="N57" s="190">
        <f>IF(L57=0,0%,L57/L$3)</f>
        <v>0</v>
      </c>
      <c r="P57" s="205"/>
      <c r="Q57" s="172">
        <f>IF(N57&gt;P57,D57,"")</f>
      </c>
      <c r="R57" s="58">
        <f>IF(OR(N57&gt;O57,N57&gt;P57),"Overhead costs shall not exceed 5 per cent of each partner’s total eligible budget and shall not exceed 25 per cent of the total staff costs in each partner’s budget!","")</f>
      </c>
      <c r="S57" s="62"/>
    </row>
    <row r="58" spans="2:14" ht="12.75">
      <c r="B58" s="81"/>
      <c r="C58" s="65"/>
      <c r="D58" s="60"/>
      <c r="F58" s="60"/>
      <c r="H58" s="60"/>
      <c r="J58" s="60"/>
      <c r="K58" s="65"/>
      <c r="L58" s="60"/>
      <c r="N58" s="168"/>
    </row>
    <row r="59" spans="1:17" ht="27" customHeight="1">
      <c r="A59" s="184">
        <v>4</v>
      </c>
      <c r="B59" s="185" t="s">
        <v>129</v>
      </c>
      <c r="C59" s="186"/>
      <c r="D59" s="518" t="s">
        <v>336</v>
      </c>
      <c r="E59" s="519"/>
      <c r="F59" s="519"/>
      <c r="G59" s="519"/>
      <c r="H59" s="520"/>
      <c r="I59" s="187"/>
      <c r="J59" s="188" t="s">
        <v>11</v>
      </c>
      <c r="K59" s="186"/>
      <c r="L59" s="189">
        <f>(L61+L79+L97)</f>
        <v>0</v>
      </c>
      <c r="M59" s="187"/>
      <c r="N59" s="190">
        <f>IF(L59=0,0%,L59/L$3)</f>
        <v>0</v>
      </c>
      <c r="O59" s="338">
        <f>IF(LEN(Q59)&gt;1,1,0)</f>
        <v>0</v>
      </c>
      <c r="P59" s="72"/>
      <c r="Q59" s="58">
        <f>IF(AND(L9&gt;0,(L61+L79+L97)),D59,"")</f>
      </c>
    </row>
    <row r="60" spans="1:22" s="55" customFormat="1" ht="7.5" customHeight="1">
      <c r="A60" s="64"/>
      <c r="B60" s="65"/>
      <c r="C60" s="65"/>
      <c r="D60" s="51"/>
      <c r="E60" s="51"/>
      <c r="F60" s="51"/>
      <c r="G60" s="51"/>
      <c r="H60" s="51"/>
      <c r="I60" s="51"/>
      <c r="J60" s="51"/>
      <c r="K60" s="65"/>
      <c r="L60" s="51"/>
      <c r="M60" s="51"/>
      <c r="N60" s="51"/>
      <c r="O60" s="66"/>
      <c r="V60" s="58"/>
    </row>
    <row r="61" spans="1:18" ht="13.5" customHeight="1">
      <c r="A61" s="207"/>
      <c r="B61" s="209" t="s">
        <v>412</v>
      </c>
      <c r="C61" s="208"/>
      <c r="D61" s="527" t="s">
        <v>86</v>
      </c>
      <c r="E61" s="528"/>
      <c r="F61" s="528"/>
      <c r="G61" s="528"/>
      <c r="H61" s="528"/>
      <c r="I61" s="210"/>
      <c r="J61" s="211" t="s">
        <v>11</v>
      </c>
      <c r="K61" s="65"/>
      <c r="L61" s="350">
        <f>SUM(L68:L77)</f>
        <v>0</v>
      </c>
      <c r="M61" s="183"/>
      <c r="N61" s="351">
        <f>IF(L61=0,0%,L61/L$3)</f>
        <v>0</v>
      </c>
      <c r="O61" s="338">
        <f>IF(LEN(R61)&gt;3,1,0)</f>
        <v>0</v>
      </c>
      <c r="R61" s="58" t="str">
        <f>IF(AND(R67="NOT",S67="NOT",T67="NOT"),"NOT",D61)</f>
        <v>NOT</v>
      </c>
    </row>
    <row r="62" spans="1:22" s="55" customFormat="1" ht="3" customHeight="1">
      <c r="A62" s="64"/>
      <c r="B62" s="65"/>
      <c r="C62" s="65"/>
      <c r="D62" s="51"/>
      <c r="E62" s="51"/>
      <c r="F62" s="51"/>
      <c r="G62" s="51"/>
      <c r="H62" s="51"/>
      <c r="I62" s="51"/>
      <c r="J62" s="51"/>
      <c r="K62" s="65"/>
      <c r="L62" s="51"/>
      <c r="M62" s="51"/>
      <c r="N62" s="51"/>
      <c r="O62" s="66"/>
      <c r="V62" s="58"/>
    </row>
    <row r="63" spans="2:18" ht="12.75" customHeight="1">
      <c r="B63" s="530" t="s">
        <v>108</v>
      </c>
      <c r="C63" s="531"/>
      <c r="D63" s="531"/>
      <c r="E63" s="531"/>
      <c r="F63" s="531"/>
      <c r="H63" s="60"/>
      <c r="J63" s="60"/>
      <c r="K63" s="65"/>
      <c r="L63" s="60"/>
      <c r="N63" s="168"/>
      <c r="R63" s="58" t="str">
        <f>IF(AND(($L61&gt;0),ISBLANK(B65)),B63,"NOT")</f>
        <v>NOT</v>
      </c>
    </row>
    <row r="64" spans="2:14" ht="3" customHeight="1">
      <c r="B64" s="81"/>
      <c r="C64" s="65"/>
      <c r="D64" s="60"/>
      <c r="F64" s="60"/>
      <c r="H64" s="60"/>
      <c r="J64" s="60"/>
      <c r="K64" s="65"/>
      <c r="L64" s="60"/>
      <c r="N64" s="168"/>
    </row>
    <row r="65" spans="2:14" ht="50.25" customHeight="1">
      <c r="B65" s="521"/>
      <c r="C65" s="522"/>
      <c r="D65" s="522"/>
      <c r="E65" s="522"/>
      <c r="F65" s="522"/>
      <c r="G65" s="522"/>
      <c r="H65" s="522"/>
      <c r="I65" s="522"/>
      <c r="J65" s="522"/>
      <c r="K65" s="522"/>
      <c r="L65" s="523"/>
      <c r="M65" s="51" t="s">
        <v>12</v>
      </c>
      <c r="N65" s="168"/>
    </row>
    <row r="66" spans="2:14" ht="3.75" customHeight="1">
      <c r="B66" s="81"/>
      <c r="C66" s="65"/>
      <c r="D66" s="60"/>
      <c r="F66" s="60"/>
      <c r="H66" s="60"/>
      <c r="J66" s="60"/>
      <c r="K66" s="65"/>
      <c r="L66" s="60"/>
      <c r="N66" s="168"/>
    </row>
    <row r="67" spans="2:20" ht="12.75" customHeight="1">
      <c r="B67" s="181" t="s">
        <v>10</v>
      </c>
      <c r="C67" s="65"/>
      <c r="D67" s="181" t="s">
        <v>409</v>
      </c>
      <c r="F67" s="181" t="s">
        <v>113</v>
      </c>
      <c r="H67" s="181" t="s">
        <v>9</v>
      </c>
      <c r="J67" s="181" t="s">
        <v>8</v>
      </c>
      <c r="K67" s="182"/>
      <c r="L67" s="80" t="s">
        <v>81</v>
      </c>
      <c r="N67" s="60"/>
      <c r="R67" s="192" t="str">
        <f>IF(AND(R68="NOT",R69="NOT",R70="NOT",R71="NOT",R72="NOT",R73="NOT",R74="NOT",R75="NOT",R76="NOT",R77="NOT",R63="NOT"),"NOT",D61)</f>
        <v>NOT</v>
      </c>
      <c r="S67" s="192" t="str">
        <f>IF(AND(S68="NOT",S69="NOT",S70="NOT",S71="NOT",S72="NOT",S73="NOT",S74="NOT",S75="NOT",S76="NOT",S77="NOT",R63="NOT"),"NOT",D61)</f>
        <v>NOT</v>
      </c>
      <c r="T67" s="192" t="str">
        <f>IF(AND(T68="NOT",T69="NOT",T70="NOT",T71="NOT",T72="NOT",T73="NOT",T74="NOT",T75="NOT",T76="NOT",T77="NOT",R63="NOT"),"NOT",D61)</f>
        <v>NOT</v>
      </c>
    </row>
    <row r="68" spans="2:22" ht="12.75">
      <c r="B68" s="194"/>
      <c r="C68" s="65"/>
      <c r="D68" s="195"/>
      <c r="E68" s="180"/>
      <c r="F68" s="196"/>
      <c r="G68" s="180"/>
      <c r="H68" s="197"/>
      <c r="I68" s="180"/>
      <c r="J68" s="197"/>
      <c r="K68" s="65"/>
      <c r="L68" s="107">
        <f aca="true" t="shared" si="10" ref="L68:L77">TRUNC(H68*J68,2)</f>
        <v>0</v>
      </c>
      <c r="N68" s="60"/>
      <c r="R68" s="58" t="str">
        <f aca="true" t="shared" si="11" ref="R68:R77">IF(AND(($L68&gt;0),ISBLANK(B68)),B68,"NOT")</f>
        <v>NOT</v>
      </c>
      <c r="S68" s="58" t="str">
        <f aca="true" t="shared" si="12" ref="S68:S77">IF(AND(($L68&gt;0),ISBLANK(D68)),D68,"NOT")</f>
        <v>NOT</v>
      </c>
      <c r="T68" s="58" t="str">
        <f aca="true" t="shared" si="13" ref="T68:T77">IF(AND(($L68&gt;0),ISBLANK(F68)),F68,"NOT")</f>
        <v>NOT</v>
      </c>
      <c r="V68" s="58">
        <f t="shared" si="9"/>
      </c>
    </row>
    <row r="69" spans="2:22" ht="12.75">
      <c r="B69" s="194"/>
      <c r="C69" s="65"/>
      <c r="D69" s="195"/>
      <c r="E69" s="180"/>
      <c r="F69" s="196"/>
      <c r="G69" s="180"/>
      <c r="H69" s="197"/>
      <c r="I69" s="180"/>
      <c r="J69" s="197"/>
      <c r="K69" s="65"/>
      <c r="L69" s="107">
        <f t="shared" si="10"/>
        <v>0</v>
      </c>
      <c r="N69" s="60"/>
      <c r="R69" s="58" t="str">
        <f t="shared" si="11"/>
        <v>NOT</v>
      </c>
      <c r="S69" s="58" t="str">
        <f t="shared" si="12"/>
        <v>NOT</v>
      </c>
      <c r="T69" s="58" t="str">
        <f t="shared" si="13"/>
        <v>NOT</v>
      </c>
      <c r="V69" s="58">
        <f t="shared" si="9"/>
      </c>
    </row>
    <row r="70" spans="2:22" ht="12.75">
      <c r="B70" s="194"/>
      <c r="C70" s="65"/>
      <c r="D70" s="195"/>
      <c r="E70" s="180"/>
      <c r="F70" s="196"/>
      <c r="G70" s="180"/>
      <c r="H70" s="197"/>
      <c r="I70" s="180"/>
      <c r="J70" s="197"/>
      <c r="K70" s="65"/>
      <c r="L70" s="107">
        <f t="shared" si="10"/>
        <v>0</v>
      </c>
      <c r="N70" s="60"/>
      <c r="R70" s="58" t="str">
        <f t="shared" si="11"/>
        <v>NOT</v>
      </c>
      <c r="S70" s="58" t="str">
        <f t="shared" si="12"/>
        <v>NOT</v>
      </c>
      <c r="T70" s="58" t="str">
        <f t="shared" si="13"/>
        <v>NOT</v>
      </c>
      <c r="V70" s="58">
        <f t="shared" si="9"/>
      </c>
    </row>
    <row r="71" spans="2:22" ht="12.75">
      <c r="B71" s="194"/>
      <c r="C71" s="65"/>
      <c r="D71" s="195"/>
      <c r="E71" s="180"/>
      <c r="F71" s="196"/>
      <c r="G71" s="180"/>
      <c r="H71" s="197"/>
      <c r="I71" s="180"/>
      <c r="J71" s="197"/>
      <c r="K71" s="65"/>
      <c r="L71" s="107">
        <f t="shared" si="10"/>
        <v>0</v>
      </c>
      <c r="N71" s="60"/>
      <c r="R71" s="58" t="str">
        <f t="shared" si="11"/>
        <v>NOT</v>
      </c>
      <c r="S71" s="58" t="str">
        <f t="shared" si="12"/>
        <v>NOT</v>
      </c>
      <c r="T71" s="58" t="str">
        <f t="shared" si="13"/>
        <v>NOT</v>
      </c>
      <c r="V71" s="58">
        <f t="shared" si="9"/>
      </c>
    </row>
    <row r="72" spans="2:22" ht="12.75">
      <c r="B72" s="194"/>
      <c r="C72" s="65"/>
      <c r="D72" s="195"/>
      <c r="E72" s="180"/>
      <c r="F72" s="196"/>
      <c r="G72" s="180"/>
      <c r="H72" s="197"/>
      <c r="I72" s="180"/>
      <c r="J72" s="197"/>
      <c r="K72" s="65"/>
      <c r="L72" s="107">
        <f t="shared" si="10"/>
        <v>0</v>
      </c>
      <c r="N72" s="60"/>
      <c r="R72" s="58" t="str">
        <f t="shared" si="11"/>
        <v>NOT</v>
      </c>
      <c r="S72" s="58" t="str">
        <f t="shared" si="12"/>
        <v>NOT</v>
      </c>
      <c r="T72" s="58" t="str">
        <f t="shared" si="13"/>
        <v>NOT</v>
      </c>
      <c r="V72" s="58">
        <f t="shared" si="9"/>
      </c>
    </row>
    <row r="73" spans="2:22" ht="12.75">
      <c r="B73" s="194"/>
      <c r="C73" s="65"/>
      <c r="D73" s="195"/>
      <c r="E73" s="180"/>
      <c r="F73" s="196"/>
      <c r="G73" s="180"/>
      <c r="H73" s="197"/>
      <c r="I73" s="180"/>
      <c r="J73" s="197"/>
      <c r="K73" s="65"/>
      <c r="L73" s="107">
        <f t="shared" si="10"/>
        <v>0</v>
      </c>
      <c r="N73" s="60"/>
      <c r="R73" s="58" t="str">
        <f t="shared" si="11"/>
        <v>NOT</v>
      </c>
      <c r="S73" s="58" t="str">
        <f t="shared" si="12"/>
        <v>NOT</v>
      </c>
      <c r="T73" s="58" t="str">
        <f t="shared" si="13"/>
        <v>NOT</v>
      </c>
      <c r="V73" s="58">
        <f t="shared" si="9"/>
      </c>
    </row>
    <row r="74" spans="2:22" ht="12.75">
      <c r="B74" s="194"/>
      <c r="C74" s="65"/>
      <c r="D74" s="195"/>
      <c r="E74" s="180"/>
      <c r="F74" s="196"/>
      <c r="G74" s="180"/>
      <c r="H74" s="197"/>
      <c r="I74" s="180"/>
      <c r="J74" s="197"/>
      <c r="K74" s="65"/>
      <c r="L74" s="107">
        <f t="shared" si="10"/>
        <v>0</v>
      </c>
      <c r="N74" s="60"/>
      <c r="R74" s="58" t="str">
        <f t="shared" si="11"/>
        <v>NOT</v>
      </c>
      <c r="S74" s="58" t="str">
        <f t="shared" si="12"/>
        <v>NOT</v>
      </c>
      <c r="T74" s="58" t="str">
        <f t="shared" si="13"/>
        <v>NOT</v>
      </c>
      <c r="V74" s="58">
        <f t="shared" si="9"/>
      </c>
    </row>
    <row r="75" spans="2:22" ht="12.75">
      <c r="B75" s="194"/>
      <c r="C75" s="65"/>
      <c r="D75" s="195"/>
      <c r="E75" s="180"/>
      <c r="F75" s="196"/>
      <c r="G75" s="180"/>
      <c r="H75" s="197"/>
      <c r="I75" s="180"/>
      <c r="J75" s="197"/>
      <c r="K75" s="65"/>
      <c r="L75" s="107">
        <f t="shared" si="10"/>
        <v>0</v>
      </c>
      <c r="N75" s="60"/>
      <c r="R75" s="58" t="str">
        <f t="shared" si="11"/>
        <v>NOT</v>
      </c>
      <c r="S75" s="58" t="str">
        <f t="shared" si="12"/>
        <v>NOT</v>
      </c>
      <c r="T75" s="58" t="str">
        <f t="shared" si="13"/>
        <v>NOT</v>
      </c>
      <c r="V75" s="58">
        <f t="shared" si="9"/>
      </c>
    </row>
    <row r="76" spans="2:22" ht="12.75">
      <c r="B76" s="194"/>
      <c r="C76" s="65"/>
      <c r="D76" s="195"/>
      <c r="E76" s="180"/>
      <c r="F76" s="196"/>
      <c r="G76" s="180"/>
      <c r="H76" s="197"/>
      <c r="I76" s="180"/>
      <c r="J76" s="197"/>
      <c r="K76" s="65"/>
      <c r="L76" s="107">
        <f t="shared" si="10"/>
        <v>0</v>
      </c>
      <c r="N76" s="60"/>
      <c r="R76" s="58" t="str">
        <f t="shared" si="11"/>
        <v>NOT</v>
      </c>
      <c r="S76" s="58" t="str">
        <f t="shared" si="12"/>
        <v>NOT</v>
      </c>
      <c r="T76" s="58" t="str">
        <f t="shared" si="13"/>
        <v>NOT</v>
      </c>
      <c r="V76" s="58">
        <f t="shared" si="9"/>
      </c>
    </row>
    <row r="77" spans="2:22" ht="12.75">
      <c r="B77" s="194"/>
      <c r="C77" s="65"/>
      <c r="D77" s="195"/>
      <c r="E77" s="180"/>
      <c r="F77" s="196"/>
      <c r="G77" s="180"/>
      <c r="H77" s="197"/>
      <c r="I77" s="180"/>
      <c r="J77" s="197"/>
      <c r="K77" s="65"/>
      <c r="L77" s="107">
        <f t="shared" si="10"/>
        <v>0</v>
      </c>
      <c r="N77" s="60"/>
      <c r="R77" s="58" t="str">
        <f t="shared" si="11"/>
        <v>NOT</v>
      </c>
      <c r="S77" s="58" t="str">
        <f t="shared" si="12"/>
        <v>NOT</v>
      </c>
      <c r="T77" s="58" t="str">
        <f t="shared" si="13"/>
        <v>NOT</v>
      </c>
      <c r="V77" s="58">
        <f t="shared" si="9"/>
      </c>
    </row>
    <row r="78" spans="2:14" ht="12.75">
      <c r="B78" s="81"/>
      <c r="C78" s="65"/>
      <c r="D78" s="60"/>
      <c r="F78" s="60"/>
      <c r="H78" s="60"/>
      <c r="J78" s="60"/>
      <c r="K78" s="65"/>
      <c r="L78" s="60"/>
      <c r="N78" s="168"/>
    </row>
    <row r="79" spans="1:18" ht="13.5" customHeight="1">
      <c r="A79" s="207"/>
      <c r="B79" s="209" t="s">
        <v>130</v>
      </c>
      <c r="C79" s="208"/>
      <c r="D79" s="527" t="s">
        <v>86</v>
      </c>
      <c r="E79" s="528"/>
      <c r="F79" s="528"/>
      <c r="G79" s="528"/>
      <c r="H79" s="528"/>
      <c r="I79" s="210"/>
      <c r="J79" s="211" t="s">
        <v>11</v>
      </c>
      <c r="K79" s="65"/>
      <c r="L79" s="350">
        <f>SUM(L86:L95)</f>
        <v>0</v>
      </c>
      <c r="M79" s="183"/>
      <c r="N79" s="351">
        <f>IF(L79=0,0%,L79/L$3)</f>
        <v>0</v>
      </c>
      <c r="O79" s="338">
        <f>IF(LEN(R79)&gt;3,1,0)</f>
        <v>0</v>
      </c>
      <c r="R79" s="58" t="str">
        <f>IF(AND(R85="NOT",S85="NOT",T85="NOT"),"NOT",D79)</f>
        <v>NOT</v>
      </c>
    </row>
    <row r="80" spans="1:22" s="55" customFormat="1" ht="3" customHeight="1">
      <c r="A80" s="64"/>
      <c r="B80" s="65"/>
      <c r="C80" s="65"/>
      <c r="D80" s="51"/>
      <c r="E80" s="51"/>
      <c r="F80" s="51"/>
      <c r="G80" s="51"/>
      <c r="H80" s="51"/>
      <c r="I80" s="51"/>
      <c r="J80" s="51"/>
      <c r="K80" s="65"/>
      <c r="L80" s="51"/>
      <c r="M80" s="51"/>
      <c r="N80" s="51"/>
      <c r="O80" s="66"/>
      <c r="V80" s="58"/>
    </row>
    <row r="81" spans="2:18" ht="12.75" customHeight="1">
      <c r="B81" s="530" t="s">
        <v>108</v>
      </c>
      <c r="C81" s="531"/>
      <c r="D81" s="531"/>
      <c r="E81" s="531"/>
      <c r="F81" s="531"/>
      <c r="H81" s="60"/>
      <c r="J81" s="60"/>
      <c r="K81" s="65"/>
      <c r="L81" s="60"/>
      <c r="N81" s="168"/>
      <c r="R81" s="58" t="str">
        <f>IF(AND(($L79&gt;0),ISBLANK(B83)),B81,"NOT")</f>
        <v>NOT</v>
      </c>
    </row>
    <row r="82" spans="2:14" ht="3" customHeight="1">
      <c r="B82" s="81"/>
      <c r="C82" s="65"/>
      <c r="D82" s="60"/>
      <c r="F82" s="60"/>
      <c r="H82" s="60"/>
      <c r="J82" s="60"/>
      <c r="K82" s="65"/>
      <c r="L82" s="60"/>
      <c r="N82" s="168"/>
    </row>
    <row r="83" spans="2:14" ht="50.25" customHeight="1">
      <c r="B83" s="521"/>
      <c r="C83" s="522"/>
      <c r="D83" s="522"/>
      <c r="E83" s="522"/>
      <c r="F83" s="522"/>
      <c r="G83" s="522"/>
      <c r="H83" s="522"/>
      <c r="I83" s="522"/>
      <c r="J83" s="522"/>
      <c r="K83" s="522"/>
      <c r="L83" s="523"/>
      <c r="M83" s="51" t="s">
        <v>12</v>
      </c>
      <c r="N83" s="168"/>
    </row>
    <row r="84" spans="2:14" ht="3.75" customHeight="1">
      <c r="B84" s="81"/>
      <c r="C84" s="65"/>
      <c r="D84" s="60"/>
      <c r="F84" s="60"/>
      <c r="H84" s="60"/>
      <c r="J84" s="60"/>
      <c r="K84" s="65"/>
      <c r="L84" s="60"/>
      <c r="N84" s="168"/>
    </row>
    <row r="85" spans="2:20" ht="12.75" customHeight="1">
      <c r="B85" s="181" t="s">
        <v>10</v>
      </c>
      <c r="C85" s="65"/>
      <c r="D85" s="181" t="s">
        <v>409</v>
      </c>
      <c r="F85" s="181" t="s">
        <v>113</v>
      </c>
      <c r="H85" s="181" t="s">
        <v>9</v>
      </c>
      <c r="J85" s="181" t="s">
        <v>8</v>
      </c>
      <c r="K85" s="182"/>
      <c r="L85" s="80" t="s">
        <v>81</v>
      </c>
      <c r="N85" s="60"/>
      <c r="R85" s="192" t="str">
        <f>IF(AND(R86="NOT",R87="NOT",R88="NOT",R89="NOT",R90="NOT",R91="NOT",R92="NOT",R93="NOT",R94="NOT",R95="NOT",R81="NOT"),"NOT",D79)</f>
        <v>NOT</v>
      </c>
      <c r="S85" s="192" t="str">
        <f>IF(AND(S86="NOT",S87="NOT",S88="NOT",S89="NOT",S90="NOT",S91="NOT",S92="NOT",S93="NOT",S94="NOT",S95="NOT",R81="NOT"),"NOT",D79)</f>
        <v>NOT</v>
      </c>
      <c r="T85" s="192" t="str">
        <f>IF(AND(T86="NOT",T87="NOT",T88="NOT",T89="NOT",T90="NOT",T91="NOT",T92="NOT",T93="NOT",T94="NOT",T95="NOT",R81="NOT"),"NOT",D79)</f>
        <v>NOT</v>
      </c>
    </row>
    <row r="86" spans="2:22" ht="12.75">
      <c r="B86" s="194"/>
      <c r="C86" s="65"/>
      <c r="D86" s="195"/>
      <c r="E86" s="180"/>
      <c r="F86" s="196"/>
      <c r="G86" s="180"/>
      <c r="H86" s="197"/>
      <c r="I86" s="180"/>
      <c r="J86" s="197"/>
      <c r="K86" s="65"/>
      <c r="L86" s="107">
        <f aca="true" t="shared" si="14" ref="L86:L95">TRUNC(H86*J86,2)</f>
        <v>0</v>
      </c>
      <c r="N86" s="60"/>
      <c r="R86" s="58" t="str">
        <f aca="true" t="shared" si="15" ref="R86:R95">IF(AND(($L86&gt;0),ISBLANK(B86)),B86,"NOT")</f>
        <v>NOT</v>
      </c>
      <c r="S86" s="58" t="str">
        <f aca="true" t="shared" si="16" ref="S86:S95">IF(AND(($L86&gt;0),ISBLANK(D86)),D86,"NOT")</f>
        <v>NOT</v>
      </c>
      <c r="T86" s="58" t="str">
        <f aca="true" t="shared" si="17" ref="T86:T95">IF(AND(($L86&gt;0),ISBLANK(F86)),F86,"NOT")</f>
        <v>NOT</v>
      </c>
      <c r="V86" s="58">
        <f t="shared" si="9"/>
      </c>
    </row>
    <row r="87" spans="2:22" ht="12.75">
      <c r="B87" s="194"/>
      <c r="C87" s="65"/>
      <c r="D87" s="195"/>
      <c r="E87" s="180"/>
      <c r="F87" s="196"/>
      <c r="G87" s="180"/>
      <c r="H87" s="197"/>
      <c r="I87" s="180"/>
      <c r="J87" s="197"/>
      <c r="K87" s="65"/>
      <c r="L87" s="107">
        <f t="shared" si="14"/>
        <v>0</v>
      </c>
      <c r="N87" s="60"/>
      <c r="R87" s="58" t="str">
        <f t="shared" si="15"/>
        <v>NOT</v>
      </c>
      <c r="S87" s="58" t="str">
        <f t="shared" si="16"/>
        <v>NOT</v>
      </c>
      <c r="T87" s="58" t="str">
        <f t="shared" si="17"/>
        <v>NOT</v>
      </c>
      <c r="V87" s="58">
        <f t="shared" si="9"/>
      </c>
    </row>
    <row r="88" spans="2:22" ht="12.75">
      <c r="B88" s="194"/>
      <c r="C88" s="65"/>
      <c r="D88" s="195"/>
      <c r="E88" s="180"/>
      <c r="F88" s="196"/>
      <c r="G88" s="180"/>
      <c r="H88" s="197"/>
      <c r="I88" s="180"/>
      <c r="J88" s="197"/>
      <c r="K88" s="65"/>
      <c r="L88" s="107">
        <f t="shared" si="14"/>
        <v>0</v>
      </c>
      <c r="N88" s="60"/>
      <c r="R88" s="58" t="str">
        <f t="shared" si="15"/>
        <v>NOT</v>
      </c>
      <c r="S88" s="58" t="str">
        <f t="shared" si="16"/>
        <v>NOT</v>
      </c>
      <c r="T88" s="58" t="str">
        <f t="shared" si="17"/>
        <v>NOT</v>
      </c>
      <c r="V88" s="58">
        <f t="shared" si="9"/>
      </c>
    </row>
    <row r="89" spans="2:22" ht="12.75">
      <c r="B89" s="194"/>
      <c r="C89" s="65"/>
      <c r="D89" s="195"/>
      <c r="E89" s="180"/>
      <c r="F89" s="196"/>
      <c r="G89" s="180"/>
      <c r="H89" s="197"/>
      <c r="I89" s="180"/>
      <c r="J89" s="197"/>
      <c r="K89" s="65"/>
      <c r="L89" s="107">
        <f t="shared" si="14"/>
        <v>0</v>
      </c>
      <c r="N89" s="60"/>
      <c r="R89" s="58" t="str">
        <f t="shared" si="15"/>
        <v>NOT</v>
      </c>
      <c r="S89" s="58" t="str">
        <f t="shared" si="16"/>
        <v>NOT</v>
      </c>
      <c r="T89" s="58" t="str">
        <f t="shared" si="17"/>
        <v>NOT</v>
      </c>
      <c r="V89" s="58">
        <f t="shared" si="9"/>
      </c>
    </row>
    <row r="90" spans="2:22" ht="12.75">
      <c r="B90" s="194"/>
      <c r="C90" s="65"/>
      <c r="D90" s="195"/>
      <c r="E90" s="180"/>
      <c r="F90" s="196"/>
      <c r="G90" s="180"/>
      <c r="H90" s="197"/>
      <c r="I90" s="180"/>
      <c r="J90" s="197"/>
      <c r="K90" s="65"/>
      <c r="L90" s="107">
        <f t="shared" si="14"/>
        <v>0</v>
      </c>
      <c r="N90" s="60"/>
      <c r="R90" s="58" t="str">
        <f t="shared" si="15"/>
        <v>NOT</v>
      </c>
      <c r="S90" s="58" t="str">
        <f t="shared" si="16"/>
        <v>NOT</v>
      </c>
      <c r="T90" s="58" t="str">
        <f t="shared" si="17"/>
        <v>NOT</v>
      </c>
      <c r="V90" s="58">
        <f t="shared" si="9"/>
      </c>
    </row>
    <row r="91" spans="2:22" ht="12.75">
      <c r="B91" s="194"/>
      <c r="C91" s="65"/>
      <c r="D91" s="195"/>
      <c r="E91" s="180"/>
      <c r="F91" s="196"/>
      <c r="G91" s="180"/>
      <c r="H91" s="197"/>
      <c r="I91" s="180"/>
      <c r="J91" s="197"/>
      <c r="K91" s="65"/>
      <c r="L91" s="107">
        <f t="shared" si="14"/>
        <v>0</v>
      </c>
      <c r="N91" s="60"/>
      <c r="R91" s="58" t="str">
        <f t="shared" si="15"/>
        <v>NOT</v>
      </c>
      <c r="S91" s="58" t="str">
        <f t="shared" si="16"/>
        <v>NOT</v>
      </c>
      <c r="T91" s="58" t="str">
        <f t="shared" si="17"/>
        <v>NOT</v>
      </c>
      <c r="V91" s="58">
        <f t="shared" si="9"/>
      </c>
    </row>
    <row r="92" spans="2:22" ht="12.75">
      <c r="B92" s="194"/>
      <c r="C92" s="65"/>
      <c r="D92" s="195"/>
      <c r="E92" s="180"/>
      <c r="F92" s="196"/>
      <c r="G92" s="180"/>
      <c r="H92" s="197"/>
      <c r="I92" s="180"/>
      <c r="J92" s="197"/>
      <c r="K92" s="65"/>
      <c r="L92" s="107">
        <f t="shared" si="14"/>
        <v>0</v>
      </c>
      <c r="N92" s="60"/>
      <c r="R92" s="58" t="str">
        <f t="shared" si="15"/>
        <v>NOT</v>
      </c>
      <c r="S92" s="58" t="str">
        <f t="shared" si="16"/>
        <v>NOT</v>
      </c>
      <c r="T92" s="58" t="str">
        <f t="shared" si="17"/>
        <v>NOT</v>
      </c>
      <c r="V92" s="58">
        <f t="shared" si="9"/>
      </c>
    </row>
    <row r="93" spans="2:22" ht="12.75">
      <c r="B93" s="194"/>
      <c r="C93" s="65"/>
      <c r="D93" s="195"/>
      <c r="E93" s="180"/>
      <c r="F93" s="196"/>
      <c r="G93" s="180"/>
      <c r="H93" s="197"/>
      <c r="I93" s="180"/>
      <c r="J93" s="197"/>
      <c r="K93" s="65"/>
      <c r="L93" s="107">
        <f t="shared" si="14"/>
        <v>0</v>
      </c>
      <c r="N93" s="60"/>
      <c r="R93" s="58" t="str">
        <f t="shared" si="15"/>
        <v>NOT</v>
      </c>
      <c r="S93" s="58" t="str">
        <f t="shared" si="16"/>
        <v>NOT</v>
      </c>
      <c r="T93" s="58" t="str">
        <f t="shared" si="17"/>
        <v>NOT</v>
      </c>
      <c r="V93" s="58">
        <f t="shared" si="9"/>
      </c>
    </row>
    <row r="94" spans="2:22" ht="12.75">
      <c r="B94" s="194"/>
      <c r="C94" s="65"/>
      <c r="D94" s="195"/>
      <c r="E94" s="180"/>
      <c r="F94" s="196"/>
      <c r="G94" s="180"/>
      <c r="H94" s="197"/>
      <c r="I94" s="180"/>
      <c r="J94" s="197"/>
      <c r="K94" s="65"/>
      <c r="L94" s="107">
        <f t="shared" si="14"/>
        <v>0</v>
      </c>
      <c r="N94" s="60"/>
      <c r="R94" s="58" t="str">
        <f t="shared" si="15"/>
        <v>NOT</v>
      </c>
      <c r="S94" s="58" t="str">
        <f t="shared" si="16"/>
        <v>NOT</v>
      </c>
      <c r="T94" s="58" t="str">
        <f t="shared" si="17"/>
        <v>NOT</v>
      </c>
      <c r="V94" s="58">
        <f t="shared" si="9"/>
      </c>
    </row>
    <row r="95" spans="2:22" ht="12.75">
      <c r="B95" s="194"/>
      <c r="C95" s="65"/>
      <c r="D95" s="195"/>
      <c r="E95" s="180"/>
      <c r="F95" s="196"/>
      <c r="G95" s="180"/>
      <c r="H95" s="197"/>
      <c r="I95" s="180"/>
      <c r="J95" s="197"/>
      <c r="K95" s="65"/>
      <c r="L95" s="107">
        <f t="shared" si="14"/>
        <v>0</v>
      </c>
      <c r="N95" s="60"/>
      <c r="R95" s="58" t="str">
        <f t="shared" si="15"/>
        <v>NOT</v>
      </c>
      <c r="S95" s="58" t="str">
        <f t="shared" si="16"/>
        <v>NOT</v>
      </c>
      <c r="T95" s="58" t="str">
        <f t="shared" si="17"/>
        <v>NOT</v>
      </c>
      <c r="V95" s="58">
        <f t="shared" si="9"/>
      </c>
    </row>
    <row r="96" spans="1:22" s="55" customFormat="1" ht="12.75" customHeight="1">
      <c r="A96" s="64"/>
      <c r="B96" s="65"/>
      <c r="C96" s="65"/>
      <c r="D96" s="51"/>
      <c r="E96" s="51"/>
      <c r="F96" s="51"/>
      <c r="G96" s="51"/>
      <c r="H96" s="51"/>
      <c r="I96" s="51"/>
      <c r="J96" s="51"/>
      <c r="K96" s="65"/>
      <c r="L96" s="51"/>
      <c r="M96" s="51"/>
      <c r="N96" s="51"/>
      <c r="O96" s="66"/>
      <c r="V96" s="58"/>
    </row>
    <row r="97" spans="1:18" ht="13.5" customHeight="1">
      <c r="A97" s="207"/>
      <c r="B97" s="209" t="s">
        <v>413</v>
      </c>
      <c r="C97" s="208"/>
      <c r="D97" s="527" t="s">
        <v>86</v>
      </c>
      <c r="E97" s="528"/>
      <c r="F97" s="528"/>
      <c r="G97" s="528"/>
      <c r="H97" s="528"/>
      <c r="I97" s="210"/>
      <c r="J97" s="211" t="s">
        <v>11</v>
      </c>
      <c r="K97" s="65"/>
      <c r="L97" s="350">
        <f>SUM(L104:L113)</f>
        <v>0</v>
      </c>
      <c r="M97" s="183"/>
      <c r="N97" s="351">
        <f>IF(L97=0,0%,L97/L$3)</f>
        <v>0</v>
      </c>
      <c r="O97" s="338">
        <f>IF(LEN(R97)&gt;3,1,0)</f>
        <v>0</v>
      </c>
      <c r="R97" s="58" t="str">
        <f>IF(AND(R103="NOT",S103="NOT",T103="NOT"),"NOT",D97)</f>
        <v>NOT</v>
      </c>
    </row>
    <row r="98" spans="1:22" s="55" customFormat="1" ht="3" customHeight="1">
      <c r="A98" s="64"/>
      <c r="B98" s="65"/>
      <c r="C98" s="65"/>
      <c r="D98" s="51"/>
      <c r="E98" s="51"/>
      <c r="F98" s="51"/>
      <c r="G98" s="51"/>
      <c r="H98" s="51"/>
      <c r="I98" s="51"/>
      <c r="J98" s="51"/>
      <c r="K98" s="65"/>
      <c r="L98" s="51"/>
      <c r="M98" s="51"/>
      <c r="N98" s="51"/>
      <c r="O98" s="66"/>
      <c r="V98" s="58"/>
    </row>
    <row r="99" spans="2:18" ht="12.75" customHeight="1">
      <c r="B99" s="530" t="s">
        <v>108</v>
      </c>
      <c r="C99" s="531"/>
      <c r="D99" s="531"/>
      <c r="E99" s="531"/>
      <c r="F99" s="531"/>
      <c r="H99" s="60"/>
      <c r="J99" s="60"/>
      <c r="K99" s="65"/>
      <c r="L99" s="60"/>
      <c r="N99" s="168"/>
      <c r="R99" s="58" t="str">
        <f>IF(AND(($L97&gt;0),ISBLANK(B101)),B99,"NOT")</f>
        <v>NOT</v>
      </c>
    </row>
    <row r="100" spans="2:14" ht="3" customHeight="1">
      <c r="B100" s="81"/>
      <c r="C100" s="65"/>
      <c r="D100" s="60"/>
      <c r="F100" s="60"/>
      <c r="H100" s="60"/>
      <c r="J100" s="60"/>
      <c r="K100" s="65"/>
      <c r="L100" s="60"/>
      <c r="N100" s="168"/>
    </row>
    <row r="101" spans="2:14" ht="50.25" customHeight="1">
      <c r="B101" s="521"/>
      <c r="C101" s="522"/>
      <c r="D101" s="522"/>
      <c r="E101" s="522"/>
      <c r="F101" s="522"/>
      <c r="G101" s="522"/>
      <c r="H101" s="522"/>
      <c r="I101" s="522"/>
      <c r="J101" s="522"/>
      <c r="K101" s="522"/>
      <c r="L101" s="523"/>
      <c r="M101" s="51" t="s">
        <v>12</v>
      </c>
      <c r="N101" s="168"/>
    </row>
    <row r="102" spans="2:14" ht="3.75" customHeight="1">
      <c r="B102" s="81"/>
      <c r="C102" s="65"/>
      <c r="D102" s="60"/>
      <c r="F102" s="60"/>
      <c r="H102" s="60"/>
      <c r="J102" s="60"/>
      <c r="K102" s="65"/>
      <c r="L102" s="60"/>
      <c r="N102" s="168"/>
    </row>
    <row r="103" spans="2:20" ht="12.75" customHeight="1">
      <c r="B103" s="181" t="s">
        <v>10</v>
      </c>
      <c r="C103" s="65"/>
      <c r="D103" s="181" t="s">
        <v>409</v>
      </c>
      <c r="F103" s="181" t="s">
        <v>113</v>
      </c>
      <c r="H103" s="181" t="s">
        <v>9</v>
      </c>
      <c r="J103" s="181" t="s">
        <v>8</v>
      </c>
      <c r="K103" s="182"/>
      <c r="L103" s="80" t="s">
        <v>81</v>
      </c>
      <c r="N103" s="60"/>
      <c r="R103" s="192" t="str">
        <f>IF(AND(R104="NOT",R105="NOT",R106="NOT",R107="NOT",R108="NOT",R109="NOT",R110="NOT",R111="NOT",R112="NOT",R113="NOT",R99="NOT"),"NOT",D97)</f>
        <v>NOT</v>
      </c>
      <c r="S103" s="192" t="str">
        <f>IF(AND(S104="NOT",S105="NOT",S106="NOT",S107="NOT",S108="NOT",S109="NOT",S110="NOT",S111="NOT",S112="NOT",S113="NOT",R99="NOT"),"NOT",D97)</f>
        <v>NOT</v>
      </c>
      <c r="T103" s="192" t="str">
        <f>IF(AND(T104="NOT",T105="NOT",T106="NOT",T107="NOT",T108="NOT",T109="NOT",T110="NOT",T111="NOT",T112="NOT",T113="NOT",R99="NOT"),"NOT",D97)</f>
        <v>NOT</v>
      </c>
    </row>
    <row r="104" spans="2:22" ht="12.75">
      <c r="B104" s="194"/>
      <c r="C104" s="65"/>
      <c r="D104" s="195"/>
      <c r="E104" s="180"/>
      <c r="F104" s="196"/>
      <c r="G104" s="180"/>
      <c r="H104" s="197"/>
      <c r="I104" s="180"/>
      <c r="J104" s="197"/>
      <c r="K104" s="65"/>
      <c r="L104" s="107">
        <f aca="true" t="shared" si="18" ref="L104:L113">TRUNC(H104*J104,2)</f>
        <v>0</v>
      </c>
      <c r="N104" s="60"/>
      <c r="R104" s="58" t="str">
        <f aca="true" t="shared" si="19" ref="R104:R113">IF(AND(($L104&gt;0),ISBLANK(B104)),B104,"NOT")</f>
        <v>NOT</v>
      </c>
      <c r="S104" s="58" t="str">
        <f aca="true" t="shared" si="20" ref="S104:S113">IF(AND(($L104&gt;0),ISBLANK(D104)),D104,"NOT")</f>
        <v>NOT</v>
      </c>
      <c r="T104" s="58" t="str">
        <f aca="true" t="shared" si="21" ref="T104:T113">IF(AND(($L104&gt;0),ISBLANK(F104)),F104,"NOT")</f>
        <v>NOT</v>
      </c>
      <c r="V104" s="58">
        <f aca="true" t="shared" si="22" ref="V104:V113">LEFT(D104,3)</f>
      </c>
    </row>
    <row r="105" spans="2:22" ht="12.75">
      <c r="B105" s="194"/>
      <c r="C105" s="65"/>
      <c r="D105" s="195"/>
      <c r="E105" s="180"/>
      <c r="F105" s="196"/>
      <c r="G105" s="180"/>
      <c r="H105" s="197"/>
      <c r="I105" s="180"/>
      <c r="J105" s="197"/>
      <c r="K105" s="65"/>
      <c r="L105" s="107">
        <f t="shared" si="18"/>
        <v>0</v>
      </c>
      <c r="N105" s="60"/>
      <c r="R105" s="58" t="str">
        <f t="shared" si="19"/>
        <v>NOT</v>
      </c>
      <c r="S105" s="58" t="str">
        <f t="shared" si="20"/>
        <v>NOT</v>
      </c>
      <c r="T105" s="58" t="str">
        <f t="shared" si="21"/>
        <v>NOT</v>
      </c>
      <c r="V105" s="58">
        <f t="shared" si="22"/>
      </c>
    </row>
    <row r="106" spans="2:22" ht="12.75">
      <c r="B106" s="194"/>
      <c r="C106" s="65"/>
      <c r="D106" s="195"/>
      <c r="E106" s="180"/>
      <c r="F106" s="196"/>
      <c r="G106" s="180"/>
      <c r="H106" s="197"/>
      <c r="I106" s="180"/>
      <c r="J106" s="197"/>
      <c r="K106" s="65"/>
      <c r="L106" s="107">
        <f t="shared" si="18"/>
        <v>0</v>
      </c>
      <c r="N106" s="60"/>
      <c r="R106" s="58" t="str">
        <f t="shared" si="19"/>
        <v>NOT</v>
      </c>
      <c r="S106" s="58" t="str">
        <f t="shared" si="20"/>
        <v>NOT</v>
      </c>
      <c r="T106" s="58" t="str">
        <f t="shared" si="21"/>
        <v>NOT</v>
      </c>
      <c r="V106" s="58">
        <f t="shared" si="22"/>
      </c>
    </row>
    <row r="107" spans="2:22" ht="12.75">
      <c r="B107" s="194"/>
      <c r="C107" s="65"/>
      <c r="D107" s="195"/>
      <c r="E107" s="180"/>
      <c r="F107" s="196"/>
      <c r="G107" s="180"/>
      <c r="H107" s="197"/>
      <c r="I107" s="180"/>
      <c r="J107" s="197"/>
      <c r="K107" s="65"/>
      <c r="L107" s="107">
        <f t="shared" si="18"/>
        <v>0</v>
      </c>
      <c r="N107" s="60"/>
      <c r="R107" s="58" t="str">
        <f t="shared" si="19"/>
        <v>NOT</v>
      </c>
      <c r="S107" s="58" t="str">
        <f t="shared" si="20"/>
        <v>NOT</v>
      </c>
      <c r="T107" s="58" t="str">
        <f t="shared" si="21"/>
        <v>NOT</v>
      </c>
      <c r="V107" s="58">
        <f t="shared" si="22"/>
      </c>
    </row>
    <row r="108" spans="2:22" ht="12.75">
      <c r="B108" s="194"/>
      <c r="C108" s="65"/>
      <c r="D108" s="195"/>
      <c r="E108" s="180"/>
      <c r="F108" s="196"/>
      <c r="G108" s="180"/>
      <c r="H108" s="197"/>
      <c r="I108" s="180"/>
      <c r="J108" s="197"/>
      <c r="K108" s="65"/>
      <c r="L108" s="107">
        <f t="shared" si="18"/>
        <v>0</v>
      </c>
      <c r="N108" s="60"/>
      <c r="R108" s="58" t="str">
        <f t="shared" si="19"/>
        <v>NOT</v>
      </c>
      <c r="S108" s="58" t="str">
        <f t="shared" si="20"/>
        <v>NOT</v>
      </c>
      <c r="T108" s="58" t="str">
        <f t="shared" si="21"/>
        <v>NOT</v>
      </c>
      <c r="V108" s="58">
        <f t="shared" si="22"/>
      </c>
    </row>
    <row r="109" spans="2:22" ht="12.75">
      <c r="B109" s="194"/>
      <c r="C109" s="65"/>
      <c r="D109" s="195"/>
      <c r="E109" s="180"/>
      <c r="F109" s="196"/>
      <c r="G109" s="180"/>
      <c r="H109" s="197"/>
      <c r="I109" s="180"/>
      <c r="J109" s="197"/>
      <c r="K109" s="65"/>
      <c r="L109" s="107">
        <f t="shared" si="18"/>
        <v>0</v>
      </c>
      <c r="N109" s="60"/>
      <c r="R109" s="58" t="str">
        <f t="shared" si="19"/>
        <v>NOT</v>
      </c>
      <c r="S109" s="58" t="str">
        <f t="shared" si="20"/>
        <v>NOT</v>
      </c>
      <c r="T109" s="58" t="str">
        <f t="shared" si="21"/>
        <v>NOT</v>
      </c>
      <c r="V109" s="58">
        <f t="shared" si="22"/>
      </c>
    </row>
    <row r="110" spans="2:22" ht="12.75">
      <c r="B110" s="194"/>
      <c r="C110" s="65"/>
      <c r="D110" s="195"/>
      <c r="E110" s="180"/>
      <c r="F110" s="196"/>
      <c r="G110" s="180"/>
      <c r="H110" s="197"/>
      <c r="I110" s="180"/>
      <c r="J110" s="197"/>
      <c r="K110" s="65"/>
      <c r="L110" s="107">
        <f t="shared" si="18"/>
        <v>0</v>
      </c>
      <c r="N110" s="60"/>
      <c r="R110" s="58" t="str">
        <f t="shared" si="19"/>
        <v>NOT</v>
      </c>
      <c r="S110" s="58" t="str">
        <f t="shared" si="20"/>
        <v>NOT</v>
      </c>
      <c r="T110" s="58" t="str">
        <f t="shared" si="21"/>
        <v>NOT</v>
      </c>
      <c r="V110" s="58">
        <f t="shared" si="22"/>
      </c>
    </row>
    <row r="111" spans="2:22" ht="12.75">
      <c r="B111" s="194"/>
      <c r="C111" s="65"/>
      <c r="D111" s="195"/>
      <c r="E111" s="180"/>
      <c r="F111" s="196"/>
      <c r="G111" s="180"/>
      <c r="H111" s="197"/>
      <c r="I111" s="180"/>
      <c r="J111" s="197"/>
      <c r="K111" s="65"/>
      <c r="L111" s="107">
        <f t="shared" si="18"/>
        <v>0</v>
      </c>
      <c r="N111" s="60"/>
      <c r="R111" s="58" t="str">
        <f t="shared" si="19"/>
        <v>NOT</v>
      </c>
      <c r="S111" s="58" t="str">
        <f t="shared" si="20"/>
        <v>NOT</v>
      </c>
      <c r="T111" s="58" t="str">
        <f t="shared" si="21"/>
        <v>NOT</v>
      </c>
      <c r="V111" s="58">
        <f t="shared" si="22"/>
      </c>
    </row>
    <row r="112" spans="2:22" ht="12.75">
      <c r="B112" s="194"/>
      <c r="C112" s="65"/>
      <c r="D112" s="195"/>
      <c r="E112" s="180"/>
      <c r="F112" s="196"/>
      <c r="G112" s="180"/>
      <c r="H112" s="197"/>
      <c r="I112" s="180"/>
      <c r="J112" s="197"/>
      <c r="K112" s="65"/>
      <c r="L112" s="107">
        <f t="shared" si="18"/>
        <v>0</v>
      </c>
      <c r="N112" s="60"/>
      <c r="R112" s="58" t="str">
        <f t="shared" si="19"/>
        <v>NOT</v>
      </c>
      <c r="S112" s="58" t="str">
        <f t="shared" si="20"/>
        <v>NOT</v>
      </c>
      <c r="T112" s="58" t="str">
        <f t="shared" si="21"/>
        <v>NOT</v>
      </c>
      <c r="V112" s="58">
        <f t="shared" si="22"/>
      </c>
    </row>
    <row r="113" spans="2:22" ht="12.75">
      <c r="B113" s="194"/>
      <c r="C113" s="65"/>
      <c r="D113" s="195"/>
      <c r="E113" s="180"/>
      <c r="F113" s="196"/>
      <c r="G113" s="180"/>
      <c r="H113" s="197"/>
      <c r="I113" s="180"/>
      <c r="J113" s="197"/>
      <c r="K113" s="65"/>
      <c r="L113" s="107">
        <f t="shared" si="18"/>
        <v>0</v>
      </c>
      <c r="N113" s="60"/>
      <c r="R113" s="58" t="str">
        <f t="shared" si="19"/>
        <v>NOT</v>
      </c>
      <c r="S113" s="58" t="str">
        <f t="shared" si="20"/>
        <v>NOT</v>
      </c>
      <c r="T113" s="58" t="str">
        <f t="shared" si="21"/>
        <v>NOT</v>
      </c>
      <c r="V113" s="58">
        <f t="shared" si="22"/>
      </c>
    </row>
    <row r="114" spans="2:14" ht="12.75">
      <c r="B114" s="81"/>
      <c r="C114" s="65"/>
      <c r="D114" s="60"/>
      <c r="F114" s="60"/>
      <c r="H114" s="60"/>
      <c r="J114" s="60"/>
      <c r="K114" s="65"/>
      <c r="L114" s="60"/>
      <c r="N114" s="168"/>
    </row>
    <row r="115" spans="2:14" ht="12.75">
      <c r="B115" s="81"/>
      <c r="C115" s="65"/>
      <c r="D115" s="60"/>
      <c r="F115" s="60"/>
      <c r="H115" s="60"/>
      <c r="J115" s="60"/>
      <c r="K115" s="65"/>
      <c r="L115" s="60"/>
      <c r="N115" s="168"/>
    </row>
    <row r="116" spans="1:17" ht="27" customHeight="1">
      <c r="A116" s="184">
        <v>5</v>
      </c>
      <c r="B116" s="185" t="s">
        <v>131</v>
      </c>
      <c r="C116" s="186"/>
      <c r="D116" s="518" t="s">
        <v>337</v>
      </c>
      <c r="E116" s="519"/>
      <c r="F116" s="519"/>
      <c r="G116" s="519"/>
      <c r="H116" s="520"/>
      <c r="I116" s="187"/>
      <c r="J116" s="188" t="s">
        <v>11</v>
      </c>
      <c r="K116" s="186"/>
      <c r="L116" s="189">
        <f>L118+L129+L147+L165+L179+L191+L209</f>
        <v>0</v>
      </c>
      <c r="M116" s="187"/>
      <c r="N116" s="190">
        <f>IF(L116=0,0%,L116/L$3)</f>
        <v>0</v>
      </c>
      <c r="O116" s="71"/>
      <c r="P116" s="72"/>
      <c r="Q116" s="58">
        <f>IF(N116&gt;O116,D116,"")</f>
      </c>
    </row>
    <row r="117" spans="1:22" s="55" customFormat="1" ht="7.5" customHeight="1">
      <c r="A117" s="64"/>
      <c r="B117" s="65"/>
      <c r="C117" s="65"/>
      <c r="D117" s="51"/>
      <c r="E117" s="51"/>
      <c r="F117" s="51"/>
      <c r="G117" s="51"/>
      <c r="H117" s="51"/>
      <c r="I117" s="51"/>
      <c r="J117" s="51"/>
      <c r="K117" s="65"/>
      <c r="L117" s="51"/>
      <c r="M117" s="51"/>
      <c r="N117" s="51"/>
      <c r="O117" s="66"/>
      <c r="V117" s="58"/>
    </row>
    <row r="118" spans="1:18" ht="13.5" customHeight="1">
      <c r="A118" s="207"/>
      <c r="B118" s="209" t="s">
        <v>132</v>
      </c>
      <c r="C118" s="208"/>
      <c r="D118" s="527" t="s">
        <v>86</v>
      </c>
      <c r="E118" s="528"/>
      <c r="F118" s="528"/>
      <c r="G118" s="528"/>
      <c r="H118" s="528"/>
      <c r="I118" s="210"/>
      <c r="J118" s="211" t="s">
        <v>11</v>
      </c>
      <c r="K118" s="65"/>
      <c r="L118" s="350">
        <f>SUM(L125:L127)</f>
        <v>0</v>
      </c>
      <c r="M118" s="183"/>
      <c r="N118" s="351">
        <f>IF(L118=0,0%,L118/L$3)</f>
        <v>0</v>
      </c>
      <c r="O118" s="338">
        <f>IF(LEN(R118)&gt;3,1,0)</f>
        <v>0</v>
      </c>
      <c r="R118" s="58" t="str">
        <f>IF(AND(R124="NOT",S124="NOT",T124="NOT"),"NOT",D118)</f>
        <v>NOT</v>
      </c>
    </row>
    <row r="119" spans="1:22" s="55" customFormat="1" ht="3" customHeight="1">
      <c r="A119" s="64"/>
      <c r="B119" s="65"/>
      <c r="C119" s="65"/>
      <c r="D119" s="51"/>
      <c r="E119" s="51"/>
      <c r="F119" s="51"/>
      <c r="G119" s="51"/>
      <c r="H119" s="51"/>
      <c r="I119" s="51"/>
      <c r="J119" s="51"/>
      <c r="K119" s="65"/>
      <c r="L119" s="51"/>
      <c r="M119" s="51"/>
      <c r="N119" s="51"/>
      <c r="O119" s="66"/>
      <c r="V119" s="58"/>
    </row>
    <row r="120" spans="2:18" ht="12.75" customHeight="1">
      <c r="B120" s="530" t="s">
        <v>108</v>
      </c>
      <c r="C120" s="531"/>
      <c r="D120" s="531"/>
      <c r="E120" s="531"/>
      <c r="F120" s="531"/>
      <c r="H120" s="60"/>
      <c r="J120" s="60"/>
      <c r="K120" s="65"/>
      <c r="L120" s="60"/>
      <c r="N120" s="168"/>
      <c r="R120" s="58" t="str">
        <f>IF(AND(($L118&gt;0),ISBLANK(B122)),B120,"NOT")</f>
        <v>NOT</v>
      </c>
    </row>
    <row r="121" spans="2:14" ht="3" customHeight="1">
      <c r="B121" s="81"/>
      <c r="C121" s="65"/>
      <c r="D121" s="60"/>
      <c r="F121" s="60"/>
      <c r="H121" s="60"/>
      <c r="J121" s="60"/>
      <c r="K121" s="65"/>
      <c r="L121" s="60"/>
      <c r="N121" s="168"/>
    </row>
    <row r="122" spans="2:14" ht="36" customHeight="1">
      <c r="B122" s="521"/>
      <c r="C122" s="522"/>
      <c r="D122" s="522"/>
      <c r="E122" s="522"/>
      <c r="F122" s="522"/>
      <c r="G122" s="522"/>
      <c r="H122" s="522"/>
      <c r="I122" s="522"/>
      <c r="J122" s="522"/>
      <c r="K122" s="522"/>
      <c r="L122" s="523"/>
      <c r="M122" s="51" t="s">
        <v>12</v>
      </c>
      <c r="N122" s="168"/>
    </row>
    <row r="123" spans="2:14" ht="3.75" customHeight="1">
      <c r="B123" s="81"/>
      <c r="C123" s="65"/>
      <c r="D123" s="60"/>
      <c r="F123" s="60"/>
      <c r="H123" s="60"/>
      <c r="J123" s="60"/>
      <c r="K123" s="65"/>
      <c r="L123" s="60"/>
      <c r="N123" s="168"/>
    </row>
    <row r="124" spans="2:20" ht="12.75" customHeight="1">
      <c r="B124" s="181" t="s">
        <v>10</v>
      </c>
      <c r="C124" s="65"/>
      <c r="D124" s="181" t="s">
        <v>409</v>
      </c>
      <c r="F124" s="181" t="s">
        <v>113</v>
      </c>
      <c r="H124" s="181" t="s">
        <v>9</v>
      </c>
      <c r="J124" s="181" t="s">
        <v>8</v>
      </c>
      <c r="K124" s="182"/>
      <c r="L124" s="80" t="s">
        <v>81</v>
      </c>
      <c r="N124" s="60"/>
      <c r="R124" s="192" t="str">
        <f>IF(AND(R125="NOT",R126="NOT",R127="NOT",R120="NOT"),"NOT",D118)</f>
        <v>NOT</v>
      </c>
      <c r="S124" s="192" t="str">
        <f>IF(AND(S125="NOT",S126="NOT",S127="NOT",R120="NOT"),"NOT",D118)</f>
        <v>NOT</v>
      </c>
      <c r="T124" s="192" t="str">
        <f>IF(AND(T125="NOT",T126="NOT",T127="NOT",R120="NOT"),"NOT",D118)</f>
        <v>NOT</v>
      </c>
    </row>
    <row r="125" spans="2:22" ht="12.75">
      <c r="B125" s="194"/>
      <c r="C125" s="65"/>
      <c r="D125" s="195"/>
      <c r="E125" s="180"/>
      <c r="F125" s="196"/>
      <c r="G125" s="180"/>
      <c r="H125" s="197"/>
      <c r="I125" s="180"/>
      <c r="J125" s="197"/>
      <c r="K125" s="65"/>
      <c r="L125" s="107">
        <f>TRUNC(H125*J125,2)</f>
        <v>0</v>
      </c>
      <c r="N125" s="60"/>
      <c r="R125" s="58" t="str">
        <f>IF(AND(($L125&gt;0),ISBLANK(B125)),B125,"NOT")</f>
        <v>NOT</v>
      </c>
      <c r="S125" s="58" t="str">
        <f>IF(AND(($L125&gt;0),ISBLANK(D125)),D125,"NOT")</f>
        <v>NOT</v>
      </c>
      <c r="T125" s="58" t="str">
        <f>IF(AND(($L125&gt;0),ISBLANK(F125)),F125,"NOT")</f>
        <v>NOT</v>
      </c>
      <c r="V125" s="58">
        <f>LEFT(D125,3)</f>
      </c>
    </row>
    <row r="126" spans="2:22" ht="12.75">
      <c r="B126" s="194"/>
      <c r="C126" s="65"/>
      <c r="D126" s="195"/>
      <c r="E126" s="180"/>
      <c r="F126" s="196"/>
      <c r="G126" s="180"/>
      <c r="H126" s="197"/>
      <c r="I126" s="180"/>
      <c r="J126" s="197"/>
      <c r="K126" s="65"/>
      <c r="L126" s="107">
        <f>TRUNC(H126*J126,2)</f>
        <v>0</v>
      </c>
      <c r="N126" s="60"/>
      <c r="R126" s="58" t="str">
        <f>IF(AND(($L126&gt;0),ISBLANK(B126)),B126,"NOT")</f>
        <v>NOT</v>
      </c>
      <c r="S126" s="58" t="str">
        <f>IF(AND(($L126&gt;0),ISBLANK(D126)),D126,"NOT")</f>
        <v>NOT</v>
      </c>
      <c r="T126" s="58" t="str">
        <f>IF(AND(($L126&gt;0),ISBLANK(F126)),F126,"NOT")</f>
        <v>NOT</v>
      </c>
      <c r="V126" s="58">
        <f>LEFT(D126,3)</f>
      </c>
    </row>
    <row r="127" spans="2:22" ht="12.75">
      <c r="B127" s="194"/>
      <c r="C127" s="65"/>
      <c r="D127" s="195"/>
      <c r="E127" s="180"/>
      <c r="F127" s="196"/>
      <c r="G127" s="180"/>
      <c r="H127" s="197"/>
      <c r="I127" s="180"/>
      <c r="J127" s="197"/>
      <c r="K127" s="65"/>
      <c r="L127" s="107">
        <f>TRUNC(H127*J127,2)</f>
        <v>0</v>
      </c>
      <c r="N127" s="60"/>
      <c r="R127" s="58" t="str">
        <f>IF(AND(($L127&gt;0),ISBLANK(B127)),B127,"NOT")</f>
        <v>NOT</v>
      </c>
      <c r="S127" s="58" t="str">
        <f>IF(AND(($L127&gt;0),ISBLANK(D127)),D127,"NOT")</f>
        <v>NOT</v>
      </c>
      <c r="T127" s="58" t="str">
        <f>IF(AND(($L127&gt;0),ISBLANK(F127)),F127,"NOT")</f>
        <v>NOT</v>
      </c>
      <c r="V127" s="58">
        <f>LEFT(D127,3)</f>
      </c>
    </row>
    <row r="128" spans="2:14" ht="12.75">
      <c r="B128" s="81"/>
      <c r="C128" s="65"/>
      <c r="D128" s="60"/>
      <c r="F128" s="60"/>
      <c r="H128" s="60"/>
      <c r="J128" s="60"/>
      <c r="K128" s="65"/>
      <c r="L128" s="60"/>
      <c r="N128" s="168"/>
    </row>
    <row r="129" spans="1:18" ht="25.5" customHeight="1">
      <c r="A129" s="207"/>
      <c r="B129" s="209" t="s">
        <v>133</v>
      </c>
      <c r="C129" s="208"/>
      <c r="D129" s="527" t="s">
        <v>86</v>
      </c>
      <c r="E129" s="528"/>
      <c r="F129" s="528"/>
      <c r="G129" s="528"/>
      <c r="H129" s="528"/>
      <c r="I129" s="210"/>
      <c r="J129" s="211" t="s">
        <v>11</v>
      </c>
      <c r="K129" s="65"/>
      <c r="L129" s="350">
        <f>SUM(L136:L145)</f>
        <v>0</v>
      </c>
      <c r="M129" s="183"/>
      <c r="N129" s="351">
        <f>IF(L129=0,0%,L129/L$3)</f>
        <v>0</v>
      </c>
      <c r="O129" s="338">
        <f>IF(LEN(R129)&gt;3,1,0)</f>
        <v>0</v>
      </c>
      <c r="R129" s="58" t="str">
        <f>IF(AND(R135="NOT",S135="NOT",T135="NOT"),"NOT",D129)</f>
        <v>NOT</v>
      </c>
    </row>
    <row r="130" spans="1:22" s="55" customFormat="1" ht="3" customHeight="1">
      <c r="A130" s="64"/>
      <c r="B130" s="65"/>
      <c r="C130" s="65"/>
      <c r="D130" s="51"/>
      <c r="E130" s="51"/>
      <c r="F130" s="51"/>
      <c r="G130" s="51"/>
      <c r="H130" s="51"/>
      <c r="I130" s="51"/>
      <c r="J130" s="51"/>
      <c r="K130" s="65"/>
      <c r="L130" s="51"/>
      <c r="M130" s="51"/>
      <c r="N130" s="51"/>
      <c r="O130" s="66"/>
      <c r="V130" s="58"/>
    </row>
    <row r="131" spans="2:18" ht="25.5" customHeight="1">
      <c r="B131" s="529" t="s">
        <v>410</v>
      </c>
      <c r="C131" s="529"/>
      <c r="D131" s="529"/>
      <c r="E131" s="529"/>
      <c r="F131" s="529"/>
      <c r="G131" s="529"/>
      <c r="H131" s="529"/>
      <c r="I131" s="529"/>
      <c r="J131" s="529"/>
      <c r="K131" s="529"/>
      <c r="L131" s="529"/>
      <c r="N131" s="168"/>
      <c r="R131" s="58" t="str">
        <f>IF(AND(($L129&gt;0),ISBLANK(B133)),B131,"NOT")</f>
        <v>NOT</v>
      </c>
    </row>
    <row r="132" spans="2:14" ht="3" customHeight="1">
      <c r="B132" s="81"/>
      <c r="C132" s="65"/>
      <c r="D132" s="60"/>
      <c r="F132" s="60"/>
      <c r="H132" s="60"/>
      <c r="J132" s="60"/>
      <c r="K132" s="65"/>
      <c r="L132" s="60"/>
      <c r="N132" s="168"/>
    </row>
    <row r="133" spans="2:14" ht="60" customHeight="1">
      <c r="B133" s="521"/>
      <c r="C133" s="522"/>
      <c r="D133" s="522"/>
      <c r="E133" s="522"/>
      <c r="F133" s="522"/>
      <c r="G133" s="522"/>
      <c r="H133" s="522"/>
      <c r="I133" s="522"/>
      <c r="J133" s="522"/>
      <c r="K133" s="522"/>
      <c r="L133" s="523"/>
      <c r="M133" s="51" t="s">
        <v>12</v>
      </c>
      <c r="N133" s="168"/>
    </row>
    <row r="134" spans="2:14" ht="3.75" customHeight="1">
      <c r="B134" s="81"/>
      <c r="C134" s="65"/>
      <c r="D134" s="60"/>
      <c r="F134" s="60"/>
      <c r="H134" s="60"/>
      <c r="J134" s="60"/>
      <c r="K134" s="65"/>
      <c r="L134" s="60"/>
      <c r="N134" s="168"/>
    </row>
    <row r="135" spans="2:20" ht="25.5">
      <c r="B135" s="181" t="s">
        <v>283</v>
      </c>
      <c r="C135" s="65"/>
      <c r="D135" s="181" t="s">
        <v>409</v>
      </c>
      <c r="F135" s="181" t="s">
        <v>113</v>
      </c>
      <c r="H135" s="181" t="s">
        <v>9</v>
      </c>
      <c r="J135" s="181" t="s">
        <v>8</v>
      </c>
      <c r="K135" s="182"/>
      <c r="L135" s="80" t="s">
        <v>81</v>
      </c>
      <c r="N135" s="60"/>
      <c r="R135" s="192" t="str">
        <f>IF(AND(R136="NOT",R137="NOT",R138="NOT",R139="NOT",R140="NOT",R141="NOT",R142="NOT",R143="NOT",R144="NOT",R145="NOT",R131="NOT"),"NOT",D129)</f>
        <v>NOT</v>
      </c>
      <c r="S135" s="192" t="str">
        <f>IF(AND(S136="NOT",S137="NOT",S138="NOT",S139="NOT",S140="NOT",S141="NOT",S142="NOT",S143="NOT",S144="NOT",S145="NOT",R131="NOT"),"NOT",D129)</f>
        <v>NOT</v>
      </c>
      <c r="T135" s="192" t="str">
        <f>IF(AND(T136="NOT",T137="NOT",T138="NOT",T139="NOT",T140="NOT",T141="NOT",T142="NOT",T143="NOT",T144="NOT",T145="NOT",R131="NOT"),"NOT",D129)</f>
        <v>NOT</v>
      </c>
    </row>
    <row r="136" spans="2:22" ht="12.75">
      <c r="B136" s="194"/>
      <c r="C136" s="65"/>
      <c r="D136" s="195"/>
      <c r="E136" s="180"/>
      <c r="F136" s="196"/>
      <c r="G136" s="180"/>
      <c r="H136" s="197"/>
      <c r="I136" s="180"/>
      <c r="J136" s="197"/>
      <c r="K136" s="65"/>
      <c r="L136" s="107">
        <f aca="true" t="shared" si="23" ref="L136:L145">TRUNC(H136*J136,2)</f>
        <v>0</v>
      </c>
      <c r="N136" s="60"/>
      <c r="R136" s="58" t="str">
        <f aca="true" t="shared" si="24" ref="R136:R145">IF(AND(($L136&gt;0),ISBLANK(B136)),B136,"NOT")</f>
        <v>NOT</v>
      </c>
      <c r="S136" s="58" t="str">
        <f aca="true" t="shared" si="25" ref="S136:S145">IF(AND(($L136&gt;0),ISBLANK(D136)),D136,"NOT")</f>
        <v>NOT</v>
      </c>
      <c r="T136" s="58" t="str">
        <f aca="true" t="shared" si="26" ref="T136:T145">IF(AND(($L136&gt;0),ISBLANK(F136)),F136,"NOT")</f>
        <v>NOT</v>
      </c>
      <c r="V136" s="58">
        <f aca="true" t="shared" si="27" ref="V136:V145">LEFT(D136,3)</f>
      </c>
    </row>
    <row r="137" spans="2:22" ht="12.75">
      <c r="B137" s="194"/>
      <c r="C137" s="65"/>
      <c r="D137" s="195"/>
      <c r="E137" s="180"/>
      <c r="F137" s="196"/>
      <c r="G137" s="180"/>
      <c r="H137" s="197"/>
      <c r="I137" s="180"/>
      <c r="J137" s="197"/>
      <c r="K137" s="65"/>
      <c r="L137" s="107">
        <f t="shared" si="23"/>
        <v>0</v>
      </c>
      <c r="N137" s="60"/>
      <c r="R137" s="58" t="str">
        <f t="shared" si="24"/>
        <v>NOT</v>
      </c>
      <c r="S137" s="58" t="str">
        <f t="shared" si="25"/>
        <v>NOT</v>
      </c>
      <c r="T137" s="58" t="str">
        <f t="shared" si="26"/>
        <v>NOT</v>
      </c>
      <c r="V137" s="58">
        <f t="shared" si="27"/>
      </c>
    </row>
    <row r="138" spans="2:22" ht="12.75">
      <c r="B138" s="194"/>
      <c r="C138" s="65"/>
      <c r="D138" s="195"/>
      <c r="E138" s="180"/>
      <c r="F138" s="196"/>
      <c r="G138" s="180"/>
      <c r="H138" s="197"/>
      <c r="I138" s="180"/>
      <c r="J138" s="197"/>
      <c r="K138" s="65"/>
      <c r="L138" s="107">
        <f t="shared" si="23"/>
        <v>0</v>
      </c>
      <c r="N138" s="60"/>
      <c r="R138" s="58" t="str">
        <f t="shared" si="24"/>
        <v>NOT</v>
      </c>
      <c r="S138" s="58" t="str">
        <f t="shared" si="25"/>
        <v>NOT</v>
      </c>
      <c r="T138" s="58" t="str">
        <f t="shared" si="26"/>
        <v>NOT</v>
      </c>
      <c r="V138" s="58">
        <f t="shared" si="27"/>
      </c>
    </row>
    <row r="139" spans="2:22" ht="12.75">
      <c r="B139" s="194"/>
      <c r="C139" s="65"/>
      <c r="D139" s="195"/>
      <c r="E139" s="180"/>
      <c r="F139" s="196"/>
      <c r="G139" s="180"/>
      <c r="H139" s="197"/>
      <c r="I139" s="180"/>
      <c r="J139" s="197"/>
      <c r="K139" s="65"/>
      <c r="L139" s="107">
        <f t="shared" si="23"/>
        <v>0</v>
      </c>
      <c r="N139" s="60"/>
      <c r="R139" s="58" t="str">
        <f t="shared" si="24"/>
        <v>NOT</v>
      </c>
      <c r="S139" s="58" t="str">
        <f t="shared" si="25"/>
        <v>NOT</v>
      </c>
      <c r="T139" s="58" t="str">
        <f t="shared" si="26"/>
        <v>NOT</v>
      </c>
      <c r="V139" s="58">
        <f t="shared" si="27"/>
      </c>
    </row>
    <row r="140" spans="2:22" ht="12.75">
      <c r="B140" s="194"/>
      <c r="C140" s="65"/>
      <c r="D140" s="195"/>
      <c r="E140" s="180"/>
      <c r="F140" s="196"/>
      <c r="G140" s="180"/>
      <c r="H140" s="197"/>
      <c r="I140" s="180"/>
      <c r="J140" s="197"/>
      <c r="K140" s="65"/>
      <c r="L140" s="107">
        <f t="shared" si="23"/>
        <v>0</v>
      </c>
      <c r="N140" s="60"/>
      <c r="R140" s="58" t="str">
        <f t="shared" si="24"/>
        <v>NOT</v>
      </c>
      <c r="S140" s="58" t="str">
        <f t="shared" si="25"/>
        <v>NOT</v>
      </c>
      <c r="T140" s="58" t="str">
        <f t="shared" si="26"/>
        <v>NOT</v>
      </c>
      <c r="V140" s="58">
        <f t="shared" si="27"/>
      </c>
    </row>
    <row r="141" spans="2:22" ht="12.75">
      <c r="B141" s="194"/>
      <c r="C141" s="65"/>
      <c r="D141" s="195"/>
      <c r="E141" s="180"/>
      <c r="F141" s="196"/>
      <c r="G141" s="180"/>
      <c r="H141" s="197"/>
      <c r="I141" s="180"/>
      <c r="J141" s="197"/>
      <c r="K141" s="65"/>
      <c r="L141" s="107">
        <f t="shared" si="23"/>
        <v>0</v>
      </c>
      <c r="N141" s="60"/>
      <c r="R141" s="58" t="str">
        <f t="shared" si="24"/>
        <v>NOT</v>
      </c>
      <c r="S141" s="58" t="str">
        <f t="shared" si="25"/>
        <v>NOT</v>
      </c>
      <c r="T141" s="58" t="str">
        <f t="shared" si="26"/>
        <v>NOT</v>
      </c>
      <c r="V141" s="58">
        <f t="shared" si="27"/>
      </c>
    </row>
    <row r="142" spans="2:22" ht="12.75">
      <c r="B142" s="194"/>
      <c r="C142" s="65"/>
      <c r="D142" s="195"/>
      <c r="E142" s="180"/>
      <c r="F142" s="196"/>
      <c r="G142" s="180"/>
      <c r="H142" s="197"/>
      <c r="I142" s="180"/>
      <c r="J142" s="197"/>
      <c r="K142" s="65"/>
      <c r="L142" s="107">
        <f t="shared" si="23"/>
        <v>0</v>
      </c>
      <c r="N142" s="60"/>
      <c r="R142" s="58" t="str">
        <f t="shared" si="24"/>
        <v>NOT</v>
      </c>
      <c r="S142" s="58" t="str">
        <f t="shared" si="25"/>
        <v>NOT</v>
      </c>
      <c r="T142" s="58" t="str">
        <f t="shared" si="26"/>
        <v>NOT</v>
      </c>
      <c r="V142" s="58">
        <f t="shared" si="27"/>
      </c>
    </row>
    <row r="143" spans="2:22" ht="12.75">
      <c r="B143" s="194"/>
      <c r="C143" s="65"/>
      <c r="D143" s="195"/>
      <c r="E143" s="180"/>
      <c r="F143" s="196"/>
      <c r="G143" s="180"/>
      <c r="H143" s="197"/>
      <c r="I143" s="180"/>
      <c r="J143" s="197"/>
      <c r="K143" s="65"/>
      <c r="L143" s="107">
        <f t="shared" si="23"/>
        <v>0</v>
      </c>
      <c r="N143" s="60"/>
      <c r="R143" s="58" t="str">
        <f t="shared" si="24"/>
        <v>NOT</v>
      </c>
      <c r="S143" s="58" t="str">
        <f t="shared" si="25"/>
        <v>NOT</v>
      </c>
      <c r="T143" s="58" t="str">
        <f t="shared" si="26"/>
        <v>NOT</v>
      </c>
      <c r="V143" s="58">
        <f t="shared" si="27"/>
      </c>
    </row>
    <row r="144" spans="2:22" ht="12.75">
      <c r="B144" s="194"/>
      <c r="C144" s="65"/>
      <c r="D144" s="195"/>
      <c r="E144" s="180"/>
      <c r="F144" s="196"/>
      <c r="G144" s="180"/>
      <c r="H144" s="197"/>
      <c r="I144" s="180"/>
      <c r="J144" s="197"/>
      <c r="K144" s="65"/>
      <c r="L144" s="107">
        <f t="shared" si="23"/>
        <v>0</v>
      </c>
      <c r="N144" s="60"/>
      <c r="R144" s="58" t="str">
        <f t="shared" si="24"/>
        <v>NOT</v>
      </c>
      <c r="S144" s="58" t="str">
        <f t="shared" si="25"/>
        <v>NOT</v>
      </c>
      <c r="T144" s="58" t="str">
        <f t="shared" si="26"/>
        <v>NOT</v>
      </c>
      <c r="V144" s="58">
        <f t="shared" si="27"/>
      </c>
    </row>
    <row r="145" spans="2:22" ht="12.75">
      <c r="B145" s="194"/>
      <c r="C145" s="65"/>
      <c r="D145" s="195"/>
      <c r="E145" s="180"/>
      <c r="F145" s="196"/>
      <c r="G145" s="180"/>
      <c r="H145" s="197"/>
      <c r="I145" s="180"/>
      <c r="J145" s="197"/>
      <c r="K145" s="65"/>
      <c r="L145" s="107">
        <f t="shared" si="23"/>
        <v>0</v>
      </c>
      <c r="N145" s="60"/>
      <c r="R145" s="58" t="str">
        <f t="shared" si="24"/>
        <v>NOT</v>
      </c>
      <c r="S145" s="58" t="str">
        <f t="shared" si="25"/>
        <v>NOT</v>
      </c>
      <c r="T145" s="58" t="str">
        <f t="shared" si="26"/>
        <v>NOT</v>
      </c>
      <c r="V145" s="58">
        <f t="shared" si="27"/>
      </c>
    </row>
    <row r="146" spans="1:22" s="55" customFormat="1" ht="12.75" customHeight="1">
      <c r="A146" s="64"/>
      <c r="B146" s="65"/>
      <c r="C146" s="65"/>
      <c r="D146" s="51"/>
      <c r="E146" s="51"/>
      <c r="F146" s="51"/>
      <c r="G146" s="51"/>
      <c r="H146" s="51"/>
      <c r="I146" s="51"/>
      <c r="J146" s="51"/>
      <c r="K146" s="65"/>
      <c r="L146" s="51"/>
      <c r="M146" s="51"/>
      <c r="N146" s="51"/>
      <c r="O146" s="66"/>
      <c r="V146" s="58"/>
    </row>
    <row r="147" spans="1:18" ht="28.5" customHeight="1">
      <c r="A147" s="207"/>
      <c r="B147" s="209" t="s">
        <v>414</v>
      </c>
      <c r="C147" s="208"/>
      <c r="D147" s="527" t="s">
        <v>86</v>
      </c>
      <c r="E147" s="528"/>
      <c r="F147" s="528"/>
      <c r="G147" s="528"/>
      <c r="H147" s="528"/>
      <c r="I147" s="210"/>
      <c r="J147" s="211" t="s">
        <v>11</v>
      </c>
      <c r="K147" s="65"/>
      <c r="L147" s="350">
        <f>SUM(L154:L163)</f>
        <v>0</v>
      </c>
      <c r="M147" s="183"/>
      <c r="N147" s="351">
        <f>IF(L147=0,0%,L147/L$3)</f>
        <v>0</v>
      </c>
      <c r="O147" s="338">
        <f>IF(LEN(R147)&gt;3,1,0)</f>
        <v>0</v>
      </c>
      <c r="R147" s="58" t="str">
        <f>IF(AND(R153="NOT",S153="NOT",T153="NOT"),"NOT",D147)</f>
        <v>NOT</v>
      </c>
    </row>
    <row r="148" spans="1:22" s="55" customFormat="1" ht="3" customHeight="1">
      <c r="A148" s="64"/>
      <c r="B148" s="65"/>
      <c r="C148" s="65"/>
      <c r="D148" s="51"/>
      <c r="E148" s="51"/>
      <c r="F148" s="51"/>
      <c r="G148" s="51"/>
      <c r="H148" s="51"/>
      <c r="I148" s="51"/>
      <c r="J148" s="51"/>
      <c r="K148" s="65"/>
      <c r="L148" s="51"/>
      <c r="M148" s="51"/>
      <c r="N148" s="51"/>
      <c r="O148" s="66"/>
      <c r="V148" s="58"/>
    </row>
    <row r="149" spans="2:18" ht="27.75" customHeight="1">
      <c r="B149" s="530" t="s">
        <v>109</v>
      </c>
      <c r="C149" s="531"/>
      <c r="D149" s="531"/>
      <c r="E149" s="531"/>
      <c r="F149" s="531"/>
      <c r="H149" s="60"/>
      <c r="J149" s="60"/>
      <c r="K149" s="65"/>
      <c r="L149" s="60"/>
      <c r="N149" s="168"/>
      <c r="R149" s="58" t="str">
        <f>IF(AND(($L147&gt;0),ISBLANK(B151)),B149,"NOT")</f>
        <v>NOT</v>
      </c>
    </row>
    <row r="150" spans="2:14" ht="3" customHeight="1">
      <c r="B150" s="81"/>
      <c r="C150" s="65"/>
      <c r="D150" s="60"/>
      <c r="F150" s="60"/>
      <c r="H150" s="60"/>
      <c r="J150" s="60"/>
      <c r="K150" s="65"/>
      <c r="L150" s="60"/>
      <c r="N150" s="168"/>
    </row>
    <row r="151" spans="2:14" ht="81" customHeight="1">
      <c r="B151" s="521"/>
      <c r="C151" s="522"/>
      <c r="D151" s="522"/>
      <c r="E151" s="522"/>
      <c r="F151" s="522"/>
      <c r="G151" s="522"/>
      <c r="H151" s="522"/>
      <c r="I151" s="522"/>
      <c r="J151" s="522"/>
      <c r="K151" s="522"/>
      <c r="L151" s="523"/>
      <c r="M151" s="51" t="s">
        <v>12</v>
      </c>
      <c r="N151" s="168"/>
    </row>
    <row r="152" spans="2:14" ht="3.75" customHeight="1">
      <c r="B152" s="81"/>
      <c r="C152" s="65"/>
      <c r="D152" s="60"/>
      <c r="F152" s="60"/>
      <c r="H152" s="60"/>
      <c r="J152" s="60"/>
      <c r="K152" s="65"/>
      <c r="L152" s="60"/>
      <c r="N152" s="168"/>
    </row>
    <row r="153" spans="2:20" ht="38.25">
      <c r="B153" s="181" t="s">
        <v>110</v>
      </c>
      <c r="C153" s="65"/>
      <c r="D153" s="181" t="s">
        <v>409</v>
      </c>
      <c r="F153" s="181" t="s">
        <v>113</v>
      </c>
      <c r="H153" s="181" t="s">
        <v>9</v>
      </c>
      <c r="J153" s="181" t="s">
        <v>8</v>
      </c>
      <c r="K153" s="182"/>
      <c r="L153" s="80" t="s">
        <v>81</v>
      </c>
      <c r="N153" s="60"/>
      <c r="R153" s="192" t="str">
        <f>IF(AND(R154="NOT",R155="NOT",R156="NOT",R157="NOT",R158="NOT",R159="NOT",R160="NOT",R161="NOT",R162="NOT",R163="NOT",R149="NOT"),"NOT",D147)</f>
        <v>NOT</v>
      </c>
      <c r="S153" s="192" t="str">
        <f>IF(AND(S154="NOT",S155="NOT",S156="NOT",S157="NOT",S158="NOT",S159="NOT",S160="NOT",S161="NOT",S162="NOT",S163="NOT",R149="NOT"),"NOT",D147)</f>
        <v>NOT</v>
      </c>
      <c r="T153" s="192" t="str">
        <f>IF(AND(T154="NOT",T155="NOT",T156="NOT",T157="NOT",T158="NOT",T159="NOT",T160="NOT",T161="NOT",T162="NOT",T163="NOT",R149="NOT"),"NOT",D147)</f>
        <v>NOT</v>
      </c>
    </row>
    <row r="154" spans="2:22" ht="12.75">
      <c r="B154" s="194"/>
      <c r="C154" s="65"/>
      <c r="D154" s="195"/>
      <c r="E154" s="180"/>
      <c r="F154" s="196"/>
      <c r="G154" s="180"/>
      <c r="H154" s="197"/>
      <c r="I154" s="180"/>
      <c r="J154" s="197"/>
      <c r="K154" s="65"/>
      <c r="L154" s="107">
        <f aca="true" t="shared" si="28" ref="L154:L163">TRUNC(H154*J154,2)</f>
        <v>0</v>
      </c>
      <c r="N154" s="60"/>
      <c r="R154" s="58" t="str">
        <f aca="true" t="shared" si="29" ref="R154:R163">IF(AND(($L154&gt;0),ISBLANK(B154)),B154,"NOT")</f>
        <v>NOT</v>
      </c>
      <c r="S154" s="58" t="str">
        <f aca="true" t="shared" si="30" ref="S154:S163">IF(AND(($L154&gt;0),ISBLANK(D154)),D154,"NOT")</f>
        <v>NOT</v>
      </c>
      <c r="T154" s="58" t="str">
        <f aca="true" t="shared" si="31" ref="T154:T163">IF(AND(($L154&gt;0),ISBLANK(F154)),F154,"NOT")</f>
        <v>NOT</v>
      </c>
      <c r="V154" s="58">
        <f aca="true" t="shared" si="32" ref="V154:V177">LEFT(D154,3)</f>
      </c>
    </row>
    <row r="155" spans="2:22" ht="12.75">
      <c r="B155" s="194"/>
      <c r="C155" s="65"/>
      <c r="D155" s="195"/>
      <c r="E155" s="180"/>
      <c r="F155" s="196"/>
      <c r="G155" s="180"/>
      <c r="H155" s="197"/>
      <c r="I155" s="180"/>
      <c r="J155" s="197"/>
      <c r="K155" s="65"/>
      <c r="L155" s="107">
        <f t="shared" si="28"/>
        <v>0</v>
      </c>
      <c r="N155" s="60"/>
      <c r="R155" s="58" t="str">
        <f t="shared" si="29"/>
        <v>NOT</v>
      </c>
      <c r="S155" s="58" t="str">
        <f t="shared" si="30"/>
        <v>NOT</v>
      </c>
      <c r="T155" s="58" t="str">
        <f t="shared" si="31"/>
        <v>NOT</v>
      </c>
      <c r="V155" s="58">
        <f t="shared" si="32"/>
      </c>
    </row>
    <row r="156" spans="2:22" ht="12.75">
      <c r="B156" s="194"/>
      <c r="C156" s="65"/>
      <c r="D156" s="195"/>
      <c r="E156" s="180"/>
      <c r="F156" s="196"/>
      <c r="G156" s="180"/>
      <c r="H156" s="197"/>
      <c r="I156" s="180"/>
      <c r="J156" s="197"/>
      <c r="K156" s="65"/>
      <c r="L156" s="107">
        <f t="shared" si="28"/>
        <v>0</v>
      </c>
      <c r="N156" s="60"/>
      <c r="R156" s="58" t="str">
        <f t="shared" si="29"/>
        <v>NOT</v>
      </c>
      <c r="S156" s="58" t="str">
        <f t="shared" si="30"/>
        <v>NOT</v>
      </c>
      <c r="T156" s="58" t="str">
        <f t="shared" si="31"/>
        <v>NOT</v>
      </c>
      <c r="V156" s="58">
        <f t="shared" si="32"/>
      </c>
    </row>
    <row r="157" spans="2:22" ht="12.75">
      <c r="B157" s="194"/>
      <c r="C157" s="65"/>
      <c r="D157" s="195"/>
      <c r="E157" s="180"/>
      <c r="F157" s="196"/>
      <c r="G157" s="180"/>
      <c r="H157" s="197"/>
      <c r="I157" s="180"/>
      <c r="J157" s="197"/>
      <c r="K157" s="65"/>
      <c r="L157" s="107">
        <f t="shared" si="28"/>
        <v>0</v>
      </c>
      <c r="N157" s="60"/>
      <c r="R157" s="58" t="str">
        <f t="shared" si="29"/>
        <v>NOT</v>
      </c>
      <c r="S157" s="58" t="str">
        <f t="shared" si="30"/>
        <v>NOT</v>
      </c>
      <c r="T157" s="58" t="str">
        <f t="shared" si="31"/>
        <v>NOT</v>
      </c>
      <c r="V157" s="58">
        <f t="shared" si="32"/>
      </c>
    </row>
    <row r="158" spans="2:22" ht="12.75">
      <c r="B158" s="194"/>
      <c r="C158" s="65"/>
      <c r="D158" s="195"/>
      <c r="E158" s="180"/>
      <c r="F158" s="196"/>
      <c r="G158" s="180"/>
      <c r="H158" s="197"/>
      <c r="I158" s="180"/>
      <c r="J158" s="197"/>
      <c r="K158" s="65"/>
      <c r="L158" s="107">
        <f t="shared" si="28"/>
        <v>0</v>
      </c>
      <c r="N158" s="60"/>
      <c r="R158" s="58" t="str">
        <f t="shared" si="29"/>
        <v>NOT</v>
      </c>
      <c r="S158" s="58" t="str">
        <f t="shared" si="30"/>
        <v>NOT</v>
      </c>
      <c r="T158" s="58" t="str">
        <f t="shared" si="31"/>
        <v>NOT</v>
      </c>
      <c r="V158" s="58">
        <f t="shared" si="32"/>
      </c>
    </row>
    <row r="159" spans="2:22" ht="12.75">
      <c r="B159" s="194"/>
      <c r="C159" s="65"/>
      <c r="D159" s="195"/>
      <c r="E159" s="180"/>
      <c r="F159" s="196"/>
      <c r="G159" s="180"/>
      <c r="H159" s="197"/>
      <c r="I159" s="180"/>
      <c r="J159" s="197"/>
      <c r="K159" s="65"/>
      <c r="L159" s="107">
        <f t="shared" si="28"/>
        <v>0</v>
      </c>
      <c r="N159" s="60"/>
      <c r="R159" s="58" t="str">
        <f t="shared" si="29"/>
        <v>NOT</v>
      </c>
      <c r="S159" s="58" t="str">
        <f t="shared" si="30"/>
        <v>NOT</v>
      </c>
      <c r="T159" s="58" t="str">
        <f t="shared" si="31"/>
        <v>NOT</v>
      </c>
      <c r="V159" s="58">
        <f t="shared" si="32"/>
      </c>
    </row>
    <row r="160" spans="2:22" ht="12.75">
      <c r="B160" s="194"/>
      <c r="C160" s="65"/>
      <c r="D160" s="195"/>
      <c r="E160" s="180"/>
      <c r="F160" s="196"/>
      <c r="G160" s="180"/>
      <c r="H160" s="197"/>
      <c r="I160" s="180"/>
      <c r="J160" s="197"/>
      <c r="K160" s="65"/>
      <c r="L160" s="107">
        <f t="shared" si="28"/>
        <v>0</v>
      </c>
      <c r="N160" s="60"/>
      <c r="R160" s="58" t="str">
        <f t="shared" si="29"/>
        <v>NOT</v>
      </c>
      <c r="S160" s="58" t="str">
        <f t="shared" si="30"/>
        <v>NOT</v>
      </c>
      <c r="T160" s="58" t="str">
        <f t="shared" si="31"/>
        <v>NOT</v>
      </c>
      <c r="V160" s="58">
        <f t="shared" si="32"/>
      </c>
    </row>
    <row r="161" spans="2:22" ht="12.75">
      <c r="B161" s="194"/>
      <c r="C161" s="65"/>
      <c r="D161" s="195"/>
      <c r="E161" s="180"/>
      <c r="F161" s="196"/>
      <c r="G161" s="180"/>
      <c r="H161" s="197"/>
      <c r="I161" s="180"/>
      <c r="J161" s="197"/>
      <c r="K161" s="65"/>
      <c r="L161" s="107">
        <f t="shared" si="28"/>
        <v>0</v>
      </c>
      <c r="N161" s="60"/>
      <c r="R161" s="58" t="str">
        <f t="shared" si="29"/>
        <v>NOT</v>
      </c>
      <c r="S161" s="58" t="str">
        <f t="shared" si="30"/>
        <v>NOT</v>
      </c>
      <c r="T161" s="58" t="str">
        <f t="shared" si="31"/>
        <v>NOT</v>
      </c>
      <c r="V161" s="58">
        <f t="shared" si="32"/>
      </c>
    </row>
    <row r="162" spans="2:22" ht="12.75">
      <c r="B162" s="194"/>
      <c r="C162" s="65"/>
      <c r="D162" s="195"/>
      <c r="E162" s="180"/>
      <c r="F162" s="196"/>
      <c r="G162" s="180"/>
      <c r="H162" s="197"/>
      <c r="I162" s="180"/>
      <c r="J162" s="197"/>
      <c r="K162" s="65"/>
      <c r="L162" s="107">
        <f t="shared" si="28"/>
        <v>0</v>
      </c>
      <c r="N162" s="60"/>
      <c r="R162" s="58" t="str">
        <f t="shared" si="29"/>
        <v>NOT</v>
      </c>
      <c r="S162" s="58" t="str">
        <f t="shared" si="30"/>
        <v>NOT</v>
      </c>
      <c r="T162" s="58" t="str">
        <f t="shared" si="31"/>
        <v>NOT</v>
      </c>
      <c r="V162" s="58">
        <f t="shared" si="32"/>
      </c>
    </row>
    <row r="163" spans="2:22" ht="12.75">
      <c r="B163" s="194"/>
      <c r="C163" s="65"/>
      <c r="D163" s="195"/>
      <c r="E163" s="180"/>
      <c r="F163" s="196"/>
      <c r="G163" s="180"/>
      <c r="H163" s="197"/>
      <c r="I163" s="180"/>
      <c r="J163" s="197"/>
      <c r="K163" s="65"/>
      <c r="L163" s="107">
        <f t="shared" si="28"/>
        <v>0</v>
      </c>
      <c r="N163" s="60"/>
      <c r="R163" s="58" t="str">
        <f t="shared" si="29"/>
        <v>NOT</v>
      </c>
      <c r="S163" s="58" t="str">
        <f t="shared" si="30"/>
        <v>NOT</v>
      </c>
      <c r="T163" s="58" t="str">
        <f t="shared" si="31"/>
        <v>NOT</v>
      </c>
      <c r="V163" s="58">
        <f t="shared" si="32"/>
      </c>
    </row>
    <row r="164" spans="1:22" s="55" customFormat="1" ht="12.75">
      <c r="A164" s="64"/>
      <c r="B164" s="65"/>
      <c r="C164" s="65"/>
      <c r="D164" s="51"/>
      <c r="E164" s="51"/>
      <c r="F164" s="51"/>
      <c r="G164" s="51"/>
      <c r="H164" s="51"/>
      <c r="I164" s="51"/>
      <c r="J164" s="51"/>
      <c r="K164" s="65"/>
      <c r="L164" s="51"/>
      <c r="M164" s="51"/>
      <c r="N164" s="51"/>
      <c r="O164" s="66"/>
      <c r="V164" s="58"/>
    </row>
    <row r="165" spans="1:18" ht="28.5" customHeight="1">
      <c r="A165" s="207"/>
      <c r="B165" s="209" t="s">
        <v>134</v>
      </c>
      <c r="C165" s="208"/>
      <c r="D165" s="527" t="s">
        <v>86</v>
      </c>
      <c r="E165" s="528"/>
      <c r="F165" s="528"/>
      <c r="G165" s="528"/>
      <c r="H165" s="528"/>
      <c r="I165" s="210"/>
      <c r="J165" s="211" t="s">
        <v>11</v>
      </c>
      <c r="K165" s="65"/>
      <c r="L165" s="350">
        <f>SUM(L172:L177)</f>
        <v>0</v>
      </c>
      <c r="M165" s="183"/>
      <c r="N165" s="351">
        <f>IF(L165=0,0%,L165/L$3)</f>
        <v>0</v>
      </c>
      <c r="O165" s="338">
        <f>IF(LEN(R165)&gt;3,1,0)</f>
        <v>0</v>
      </c>
      <c r="R165" s="58" t="str">
        <f>IF(AND(R171="NOT",S171="NOT",T171="NOT"),"NOT",D165)</f>
        <v>NOT</v>
      </c>
    </row>
    <row r="166" spans="1:22" s="55" customFormat="1" ht="3" customHeight="1">
      <c r="A166" s="64"/>
      <c r="B166" s="532"/>
      <c r="C166" s="533"/>
      <c r="D166" s="533"/>
      <c r="E166" s="533"/>
      <c r="F166" s="533"/>
      <c r="G166" s="533"/>
      <c r="H166" s="533"/>
      <c r="I166" s="533"/>
      <c r="J166" s="533"/>
      <c r="K166" s="533"/>
      <c r="L166" s="533"/>
      <c r="M166" s="51"/>
      <c r="N166" s="51"/>
      <c r="O166" s="243"/>
      <c r="P166" s="205"/>
      <c r="Q166" s="172">
        <f>IF(N165&gt;O166,B166,"")</f>
      </c>
      <c r="V166" s="58"/>
    </row>
    <row r="167" spans="2:18" ht="12.75" customHeight="1">
      <c r="B167" s="530" t="s">
        <v>108</v>
      </c>
      <c r="C167" s="531"/>
      <c r="D167" s="531"/>
      <c r="E167" s="531"/>
      <c r="F167" s="531"/>
      <c r="H167" s="60"/>
      <c r="J167" s="60"/>
      <c r="K167" s="65"/>
      <c r="L167" s="60"/>
      <c r="N167" s="168"/>
      <c r="R167" s="58" t="str">
        <f>IF(AND(($L165&gt;0),ISBLANK(B169)),B167,"NOT")</f>
        <v>NOT</v>
      </c>
    </row>
    <row r="168" spans="2:14" ht="3" customHeight="1">
      <c r="B168" s="81"/>
      <c r="C168" s="65"/>
      <c r="D168" s="60"/>
      <c r="F168" s="60"/>
      <c r="H168" s="60"/>
      <c r="J168" s="60"/>
      <c r="K168" s="65"/>
      <c r="L168" s="60"/>
      <c r="N168" s="168"/>
    </row>
    <row r="169" spans="2:14" ht="60" customHeight="1">
      <c r="B169" s="521"/>
      <c r="C169" s="522"/>
      <c r="D169" s="522"/>
      <c r="E169" s="522"/>
      <c r="F169" s="522"/>
      <c r="G169" s="522"/>
      <c r="H169" s="522"/>
      <c r="I169" s="522"/>
      <c r="J169" s="522"/>
      <c r="K169" s="522"/>
      <c r="L169" s="523"/>
      <c r="M169" s="51" t="s">
        <v>12</v>
      </c>
      <c r="N169" s="168"/>
    </row>
    <row r="170" spans="2:14" ht="3.75" customHeight="1">
      <c r="B170" s="81"/>
      <c r="C170" s="65"/>
      <c r="D170" s="60"/>
      <c r="F170" s="60"/>
      <c r="H170" s="60"/>
      <c r="J170" s="60"/>
      <c r="K170" s="65"/>
      <c r="L170" s="60"/>
      <c r="N170" s="168"/>
    </row>
    <row r="171" spans="2:20" ht="25.5">
      <c r="B171" s="181" t="s">
        <v>415</v>
      </c>
      <c r="C171" s="65"/>
      <c r="D171" s="181" t="s">
        <v>409</v>
      </c>
      <c r="F171" s="181" t="s">
        <v>113</v>
      </c>
      <c r="H171" s="181" t="s">
        <v>9</v>
      </c>
      <c r="J171" s="181" t="s">
        <v>8</v>
      </c>
      <c r="K171" s="182"/>
      <c r="L171" s="80" t="s">
        <v>81</v>
      </c>
      <c r="N171" s="60"/>
      <c r="R171" s="192" t="str">
        <f>IF(AND(R172="NOT",R173="NOT",R174="NOT",R175="NOT",R176="NOT",R177="NOT",R167="NOT"),"NOT",D165)</f>
        <v>NOT</v>
      </c>
      <c r="S171" s="192" t="str">
        <f>IF(AND(S172="NOT",S173="NOT",S174="NOT",S175="NOT",S176="NOT",S177="NOT",R167="NOT"),"NOT",D165)</f>
        <v>NOT</v>
      </c>
      <c r="T171" s="192" t="str">
        <f>IF(AND(T172="NOT",T173="NOT",T174="NOT",T175="NOT",T176="NOT",T177="NOT",R167="NOT"),"NOT",D165)</f>
        <v>NOT</v>
      </c>
    </row>
    <row r="172" spans="2:22" ht="12.75">
      <c r="B172" s="194"/>
      <c r="C172" s="65"/>
      <c r="D172" s="195"/>
      <c r="E172" s="180"/>
      <c r="F172" s="196"/>
      <c r="G172" s="180"/>
      <c r="H172" s="197"/>
      <c r="I172" s="180"/>
      <c r="J172" s="197"/>
      <c r="K172" s="65"/>
      <c r="L172" s="107">
        <f aca="true" t="shared" si="33" ref="L172:L177">TRUNC(H172*J172,2)</f>
        <v>0</v>
      </c>
      <c r="N172" s="60"/>
      <c r="R172" s="58" t="str">
        <f aca="true" t="shared" si="34" ref="R172:R177">IF(AND(($L172&gt;0),ISBLANK(B172)),B172,"NOT")</f>
        <v>NOT</v>
      </c>
      <c r="S172" s="58" t="str">
        <f aca="true" t="shared" si="35" ref="S172:S177">IF(AND(($L172&gt;0),ISBLANK(D172)),D172,"NOT")</f>
        <v>NOT</v>
      </c>
      <c r="T172" s="58" t="str">
        <f aca="true" t="shared" si="36" ref="T172:T177">IF(AND(($L172&gt;0),ISBLANK(F172)),F172,"NOT")</f>
        <v>NOT</v>
      </c>
      <c r="V172" s="58">
        <f t="shared" si="32"/>
      </c>
    </row>
    <row r="173" spans="2:22" ht="12.75">
      <c r="B173" s="194"/>
      <c r="C173" s="65"/>
      <c r="D173" s="195"/>
      <c r="E173" s="180"/>
      <c r="F173" s="196"/>
      <c r="G173" s="180"/>
      <c r="H173" s="197"/>
      <c r="I173" s="180"/>
      <c r="J173" s="197"/>
      <c r="K173" s="65"/>
      <c r="L173" s="107">
        <f t="shared" si="33"/>
        <v>0</v>
      </c>
      <c r="N173" s="60"/>
      <c r="R173" s="58" t="str">
        <f t="shared" si="34"/>
        <v>NOT</v>
      </c>
      <c r="S173" s="58" t="str">
        <f t="shared" si="35"/>
        <v>NOT</v>
      </c>
      <c r="T173" s="58" t="str">
        <f t="shared" si="36"/>
        <v>NOT</v>
      </c>
      <c r="V173" s="58">
        <f t="shared" si="32"/>
      </c>
    </row>
    <row r="174" spans="2:22" ht="12.75">
      <c r="B174" s="194"/>
      <c r="C174" s="65"/>
      <c r="D174" s="195"/>
      <c r="E174" s="180"/>
      <c r="F174" s="196"/>
      <c r="G174" s="180"/>
      <c r="H174" s="197"/>
      <c r="I174" s="180"/>
      <c r="J174" s="197"/>
      <c r="K174" s="65"/>
      <c r="L174" s="107">
        <f t="shared" si="33"/>
        <v>0</v>
      </c>
      <c r="N174" s="60"/>
      <c r="R174" s="58" t="str">
        <f t="shared" si="34"/>
        <v>NOT</v>
      </c>
      <c r="S174" s="58" t="str">
        <f t="shared" si="35"/>
        <v>NOT</v>
      </c>
      <c r="T174" s="58" t="str">
        <f t="shared" si="36"/>
        <v>NOT</v>
      </c>
      <c r="V174" s="58">
        <f t="shared" si="32"/>
      </c>
    </row>
    <row r="175" spans="2:22" ht="12.75">
      <c r="B175" s="194"/>
      <c r="C175" s="65"/>
      <c r="D175" s="195"/>
      <c r="E175" s="180"/>
      <c r="F175" s="196"/>
      <c r="G175" s="180"/>
      <c r="H175" s="197"/>
      <c r="I175" s="180"/>
      <c r="J175" s="197"/>
      <c r="K175" s="65"/>
      <c r="L175" s="107">
        <f t="shared" si="33"/>
        <v>0</v>
      </c>
      <c r="N175" s="60"/>
      <c r="R175" s="58" t="str">
        <f t="shared" si="34"/>
        <v>NOT</v>
      </c>
      <c r="S175" s="58" t="str">
        <f t="shared" si="35"/>
        <v>NOT</v>
      </c>
      <c r="T175" s="58" t="str">
        <f t="shared" si="36"/>
        <v>NOT</v>
      </c>
      <c r="V175" s="58">
        <f t="shared" si="32"/>
      </c>
    </row>
    <row r="176" spans="2:22" ht="12.75">
      <c r="B176" s="194"/>
      <c r="C176" s="65"/>
      <c r="D176" s="195"/>
      <c r="E176" s="180"/>
      <c r="F176" s="196"/>
      <c r="G176" s="180"/>
      <c r="H176" s="197"/>
      <c r="I176" s="180"/>
      <c r="J176" s="197"/>
      <c r="K176" s="65"/>
      <c r="L176" s="107">
        <f t="shared" si="33"/>
        <v>0</v>
      </c>
      <c r="N176" s="60"/>
      <c r="R176" s="58" t="str">
        <f t="shared" si="34"/>
        <v>NOT</v>
      </c>
      <c r="S176" s="58" t="str">
        <f t="shared" si="35"/>
        <v>NOT</v>
      </c>
      <c r="T176" s="58" t="str">
        <f t="shared" si="36"/>
        <v>NOT</v>
      </c>
      <c r="V176" s="58">
        <f t="shared" si="32"/>
      </c>
    </row>
    <row r="177" spans="2:22" ht="12.75">
      <c r="B177" s="194"/>
      <c r="C177" s="65"/>
      <c r="D177" s="195"/>
      <c r="E177" s="180"/>
      <c r="F177" s="196"/>
      <c r="G177" s="180"/>
      <c r="H177" s="197"/>
      <c r="I177" s="180"/>
      <c r="J177" s="197"/>
      <c r="K177" s="65"/>
      <c r="L177" s="107">
        <f t="shared" si="33"/>
        <v>0</v>
      </c>
      <c r="N177" s="60"/>
      <c r="R177" s="58" t="str">
        <f t="shared" si="34"/>
        <v>NOT</v>
      </c>
      <c r="S177" s="58" t="str">
        <f t="shared" si="35"/>
        <v>NOT</v>
      </c>
      <c r="T177" s="58" t="str">
        <f t="shared" si="36"/>
        <v>NOT</v>
      </c>
      <c r="V177" s="58">
        <f t="shared" si="32"/>
      </c>
    </row>
    <row r="178" spans="1:22" s="55" customFormat="1" ht="12.75" customHeight="1">
      <c r="A178" s="64"/>
      <c r="B178" s="65"/>
      <c r="C178" s="65"/>
      <c r="D178" s="51"/>
      <c r="E178" s="51"/>
      <c r="F178" s="51"/>
      <c r="G178" s="51"/>
      <c r="H178" s="51"/>
      <c r="I178" s="51"/>
      <c r="J178" s="51"/>
      <c r="K178" s="65"/>
      <c r="L178" s="51"/>
      <c r="M178" s="51"/>
      <c r="N178" s="51"/>
      <c r="O178" s="66"/>
      <c r="V178" s="58"/>
    </row>
    <row r="179" spans="1:18" ht="28.5" customHeight="1">
      <c r="A179" s="207"/>
      <c r="B179" s="209" t="s">
        <v>135</v>
      </c>
      <c r="C179" s="208"/>
      <c r="D179" s="527" t="s">
        <v>86</v>
      </c>
      <c r="E179" s="528"/>
      <c r="F179" s="528"/>
      <c r="G179" s="528"/>
      <c r="H179" s="528"/>
      <c r="I179" s="210"/>
      <c r="J179" s="211" t="s">
        <v>11</v>
      </c>
      <c r="K179" s="65"/>
      <c r="L179" s="350">
        <f>SUM(L186:L189)</f>
        <v>0</v>
      </c>
      <c r="M179" s="183"/>
      <c r="N179" s="351">
        <f>IF(L179=0,0%,L179/L$3)</f>
        <v>0</v>
      </c>
      <c r="O179" s="338">
        <f>IF(LEN(R179)&gt;3,1,0)</f>
        <v>0</v>
      </c>
      <c r="R179" s="58" t="str">
        <f>IF(AND(R185="NOT",S185="NOT",T185="NOT"),"NOT",D179)</f>
        <v>NOT</v>
      </c>
    </row>
    <row r="180" spans="1:22" s="55" customFormat="1" ht="3" customHeight="1">
      <c r="A180" s="64"/>
      <c r="B180" s="65"/>
      <c r="C180" s="65"/>
      <c r="D180" s="51"/>
      <c r="E180" s="51"/>
      <c r="F180" s="51"/>
      <c r="G180" s="51"/>
      <c r="H180" s="51"/>
      <c r="I180" s="51"/>
      <c r="J180" s="51"/>
      <c r="K180" s="65"/>
      <c r="L180" s="51"/>
      <c r="M180" s="51"/>
      <c r="N180" s="51"/>
      <c r="O180" s="66"/>
      <c r="V180" s="58"/>
    </row>
    <row r="181" spans="2:18" ht="12.75" customHeight="1">
      <c r="B181" s="530" t="s">
        <v>108</v>
      </c>
      <c r="C181" s="531"/>
      <c r="D181" s="531"/>
      <c r="E181" s="531"/>
      <c r="F181" s="531"/>
      <c r="H181" s="60"/>
      <c r="J181" s="60"/>
      <c r="K181" s="65"/>
      <c r="L181" s="60"/>
      <c r="N181" s="168"/>
      <c r="R181" s="58" t="str">
        <f>IF(AND(($L179&gt;0),ISBLANK(B183)),B181,"NOT")</f>
        <v>NOT</v>
      </c>
    </row>
    <row r="182" spans="2:14" ht="3" customHeight="1">
      <c r="B182" s="81"/>
      <c r="C182" s="65"/>
      <c r="D182" s="60"/>
      <c r="F182" s="60"/>
      <c r="H182" s="60"/>
      <c r="J182" s="60"/>
      <c r="K182" s="65"/>
      <c r="L182" s="60"/>
      <c r="N182" s="168"/>
    </row>
    <row r="183" spans="2:14" ht="50.25" customHeight="1">
      <c r="B183" s="521"/>
      <c r="C183" s="522"/>
      <c r="D183" s="522"/>
      <c r="E183" s="522"/>
      <c r="F183" s="522"/>
      <c r="G183" s="522"/>
      <c r="H183" s="522"/>
      <c r="I183" s="522"/>
      <c r="J183" s="522"/>
      <c r="K183" s="522"/>
      <c r="L183" s="523"/>
      <c r="M183" s="51" t="s">
        <v>12</v>
      </c>
      <c r="N183" s="168"/>
    </row>
    <row r="184" spans="2:14" ht="3.75" customHeight="1">
      <c r="B184" s="81"/>
      <c r="C184" s="65"/>
      <c r="D184" s="60"/>
      <c r="F184" s="60"/>
      <c r="H184" s="60"/>
      <c r="J184" s="60"/>
      <c r="K184" s="65"/>
      <c r="L184" s="60"/>
      <c r="N184" s="168"/>
    </row>
    <row r="185" spans="2:20" ht="12.75" customHeight="1">
      <c r="B185" s="181" t="s">
        <v>10</v>
      </c>
      <c r="C185" s="65"/>
      <c r="D185" s="181" t="s">
        <v>409</v>
      </c>
      <c r="F185" s="181" t="s">
        <v>113</v>
      </c>
      <c r="H185" s="181" t="s">
        <v>9</v>
      </c>
      <c r="J185" s="181" t="s">
        <v>8</v>
      </c>
      <c r="K185" s="182"/>
      <c r="L185" s="80" t="s">
        <v>81</v>
      </c>
      <c r="N185" s="60"/>
      <c r="R185" s="192" t="str">
        <f>IF(AND(R186="NOT",R187="NOT",R188="NOT",R189="NOT",R181="NOT"),"NOT",D179)</f>
        <v>NOT</v>
      </c>
      <c r="S185" s="192" t="str">
        <f>IF(AND(S186="NOT",S187="NOT",S188="NOT",S189="NOT",R181="NOT"),"NOT",D179)</f>
        <v>NOT</v>
      </c>
      <c r="T185" s="192" t="str">
        <f>IF(AND(T186="NOT",T187="NOT",T188="NOT",T189="NOT",R181="NOT"),"NOT",D179)</f>
        <v>NOT</v>
      </c>
    </row>
    <row r="186" spans="2:22" ht="12.75">
      <c r="B186" s="194"/>
      <c r="C186" s="65"/>
      <c r="D186" s="195"/>
      <c r="E186" s="180"/>
      <c r="F186" s="196"/>
      <c r="G186" s="180"/>
      <c r="H186" s="197"/>
      <c r="I186" s="180"/>
      <c r="J186" s="197"/>
      <c r="K186" s="65"/>
      <c r="L186" s="107">
        <f>TRUNC(H186*J186,2)</f>
        <v>0</v>
      </c>
      <c r="N186" s="60"/>
      <c r="R186" s="58" t="str">
        <f>IF(AND(($L186&gt;0),ISBLANK(B186)),B186,"NOT")</f>
        <v>NOT</v>
      </c>
      <c r="S186" s="58" t="str">
        <f>IF(AND(($L186&gt;0),ISBLANK(D186)),D186,"NOT")</f>
        <v>NOT</v>
      </c>
      <c r="T186" s="58" t="str">
        <f>IF(AND(($L186&gt;0),ISBLANK(F186)),F186,"NOT")</f>
        <v>NOT</v>
      </c>
      <c r="V186" s="58">
        <f>LEFT(D186,3)</f>
      </c>
    </row>
    <row r="187" spans="2:22" ht="12.75">
      <c r="B187" s="194"/>
      <c r="C187" s="65"/>
      <c r="D187" s="195"/>
      <c r="E187" s="180"/>
      <c r="F187" s="196"/>
      <c r="G187" s="180"/>
      <c r="H187" s="197"/>
      <c r="I187" s="180"/>
      <c r="J187" s="197"/>
      <c r="K187" s="65"/>
      <c r="L187" s="107">
        <f>TRUNC(H187*J187,2)</f>
        <v>0</v>
      </c>
      <c r="N187" s="60"/>
      <c r="R187" s="58" t="str">
        <f>IF(AND(($L187&gt;0),ISBLANK(B187)),B187,"NOT")</f>
        <v>NOT</v>
      </c>
      <c r="S187" s="58" t="str">
        <f>IF(AND(($L187&gt;0),ISBLANK(D187)),D187,"NOT")</f>
        <v>NOT</v>
      </c>
      <c r="T187" s="58" t="str">
        <f>IF(AND(($L187&gt;0),ISBLANK(F187)),F187,"NOT")</f>
        <v>NOT</v>
      </c>
      <c r="V187" s="58">
        <f>LEFT(D187,3)</f>
      </c>
    </row>
    <row r="188" spans="2:22" ht="12.75">
      <c r="B188" s="194"/>
      <c r="C188" s="65"/>
      <c r="D188" s="195"/>
      <c r="E188" s="180"/>
      <c r="F188" s="196"/>
      <c r="G188" s="180"/>
      <c r="H188" s="197"/>
      <c r="I188" s="180"/>
      <c r="J188" s="197"/>
      <c r="K188" s="65"/>
      <c r="L188" s="107">
        <f>TRUNC(H188*J188,2)</f>
        <v>0</v>
      </c>
      <c r="N188" s="60"/>
      <c r="R188" s="58" t="str">
        <f>IF(AND(($L188&gt;0),ISBLANK(B188)),B188,"NOT")</f>
        <v>NOT</v>
      </c>
      <c r="S188" s="58" t="str">
        <f>IF(AND(($L188&gt;0),ISBLANK(D188)),D188,"NOT")</f>
        <v>NOT</v>
      </c>
      <c r="T188" s="58" t="str">
        <f>IF(AND(($L188&gt;0),ISBLANK(F188)),F188,"NOT")</f>
        <v>NOT</v>
      </c>
      <c r="V188" s="58">
        <f>LEFT(D188,3)</f>
      </c>
    </row>
    <row r="189" spans="2:22" ht="12.75">
      <c r="B189" s="194"/>
      <c r="C189" s="65"/>
      <c r="D189" s="195"/>
      <c r="E189" s="180"/>
      <c r="F189" s="196"/>
      <c r="G189" s="180"/>
      <c r="H189" s="197"/>
      <c r="I189" s="180"/>
      <c r="J189" s="197"/>
      <c r="K189" s="65"/>
      <c r="L189" s="107">
        <f>TRUNC(H189*J189,2)</f>
        <v>0</v>
      </c>
      <c r="N189" s="60"/>
      <c r="R189" s="58" t="str">
        <f>IF(AND(($L189&gt;0),ISBLANK(B189)),B189,"NOT")</f>
        <v>NOT</v>
      </c>
      <c r="S189" s="58" t="str">
        <f>IF(AND(($L189&gt;0),ISBLANK(D189)),D189,"NOT")</f>
        <v>NOT</v>
      </c>
      <c r="T189" s="58" t="str">
        <f>IF(AND(($L189&gt;0),ISBLANK(F189)),F189,"NOT")</f>
        <v>NOT</v>
      </c>
      <c r="V189" s="58">
        <f>LEFT(D189,3)</f>
      </c>
    </row>
    <row r="190" spans="1:22" s="55" customFormat="1" ht="12.75" customHeight="1">
      <c r="A190" s="64"/>
      <c r="B190" s="65"/>
      <c r="C190" s="65"/>
      <c r="D190" s="51"/>
      <c r="E190" s="51"/>
      <c r="F190" s="51"/>
      <c r="G190" s="51"/>
      <c r="H190" s="51"/>
      <c r="I190" s="51"/>
      <c r="J190" s="51"/>
      <c r="K190" s="65"/>
      <c r="L190" s="51"/>
      <c r="M190" s="51"/>
      <c r="N190" s="51"/>
      <c r="O190" s="66"/>
      <c r="V190" s="58"/>
    </row>
    <row r="191" spans="1:18" ht="25.5" customHeight="1">
      <c r="A191" s="207"/>
      <c r="B191" s="209" t="s">
        <v>136</v>
      </c>
      <c r="C191" s="208"/>
      <c r="D191" s="527" t="s">
        <v>86</v>
      </c>
      <c r="E191" s="528"/>
      <c r="F191" s="528"/>
      <c r="G191" s="528"/>
      <c r="H191" s="528"/>
      <c r="I191" s="210"/>
      <c r="J191" s="211" t="s">
        <v>11</v>
      </c>
      <c r="K191" s="65"/>
      <c r="L191" s="350">
        <f>SUM(L198:L207)</f>
        <v>0</v>
      </c>
      <c r="M191" s="183"/>
      <c r="N191" s="351">
        <f>IF(L191=0,0%,L191/L$3)</f>
        <v>0</v>
      </c>
      <c r="O191" s="338">
        <f>IF(LEN(R191)&gt;3,1,0)</f>
        <v>0</v>
      </c>
      <c r="R191" s="58" t="str">
        <f>IF(AND(R197="NOT",S197="NOT",T197="NOT"),"NOT",D191)</f>
        <v>NOT</v>
      </c>
    </row>
    <row r="192" spans="1:22" s="55" customFormat="1" ht="3" customHeight="1">
      <c r="A192" s="64"/>
      <c r="B192" s="65"/>
      <c r="C192" s="65"/>
      <c r="D192" s="51"/>
      <c r="E192" s="51"/>
      <c r="F192" s="51"/>
      <c r="G192" s="51"/>
      <c r="H192" s="51"/>
      <c r="I192" s="51"/>
      <c r="J192" s="51"/>
      <c r="K192" s="65"/>
      <c r="L192" s="51"/>
      <c r="M192" s="51"/>
      <c r="N192" s="51"/>
      <c r="O192" s="66"/>
      <c r="V192" s="58"/>
    </row>
    <row r="193" spans="2:18" ht="27.75" customHeight="1">
      <c r="B193" s="530" t="s">
        <v>22</v>
      </c>
      <c r="C193" s="530"/>
      <c r="D193" s="530"/>
      <c r="E193" s="530"/>
      <c r="F193" s="530"/>
      <c r="G193" s="530"/>
      <c r="H193" s="530"/>
      <c r="I193" s="530"/>
      <c r="J193" s="530"/>
      <c r="K193" s="530"/>
      <c r="L193" s="530"/>
      <c r="N193" s="168"/>
      <c r="R193" s="58" t="str">
        <f>IF(AND(($L191&gt;0),ISBLANK(B195)),B193,"NOT")</f>
        <v>NOT</v>
      </c>
    </row>
    <row r="194" spans="2:14" ht="3" customHeight="1">
      <c r="B194" s="81"/>
      <c r="C194" s="65"/>
      <c r="D194" s="60"/>
      <c r="F194" s="60"/>
      <c r="H194" s="60"/>
      <c r="J194" s="60"/>
      <c r="K194" s="65"/>
      <c r="L194" s="60"/>
      <c r="N194" s="168"/>
    </row>
    <row r="195" spans="2:14" ht="81" customHeight="1">
      <c r="B195" s="521"/>
      <c r="C195" s="522"/>
      <c r="D195" s="522"/>
      <c r="E195" s="522"/>
      <c r="F195" s="522"/>
      <c r="G195" s="522"/>
      <c r="H195" s="522"/>
      <c r="I195" s="522"/>
      <c r="J195" s="522"/>
      <c r="K195" s="522"/>
      <c r="L195" s="523"/>
      <c r="M195" s="51" t="s">
        <v>12</v>
      </c>
      <c r="N195" s="168"/>
    </row>
    <row r="196" spans="2:14" ht="3.75" customHeight="1">
      <c r="B196" s="81"/>
      <c r="C196" s="65"/>
      <c r="D196" s="60"/>
      <c r="F196" s="60"/>
      <c r="H196" s="60"/>
      <c r="J196" s="60"/>
      <c r="K196" s="65"/>
      <c r="L196" s="60"/>
      <c r="N196" s="168"/>
    </row>
    <row r="197" spans="2:20" ht="38.25">
      <c r="B197" s="181" t="s">
        <v>14</v>
      </c>
      <c r="C197" s="65"/>
      <c r="D197" s="181" t="s">
        <v>409</v>
      </c>
      <c r="F197" s="181" t="s">
        <v>113</v>
      </c>
      <c r="H197" s="181" t="s">
        <v>9</v>
      </c>
      <c r="J197" s="181" t="s">
        <v>8</v>
      </c>
      <c r="K197" s="182"/>
      <c r="L197" s="80" t="s">
        <v>81</v>
      </c>
      <c r="N197" s="60"/>
      <c r="R197" s="192" t="str">
        <f>IF(AND(R198="NOT",R199="NOT",R200="NOT",R201="NOT",R202="NOT",R203="NOT",R204="NOT",R205="NOT",R206="NOT",R207="NOT",R193="NOT"),"NOT",D191)</f>
        <v>NOT</v>
      </c>
      <c r="S197" s="192" t="str">
        <f>IF(AND(S198="NOT",S199="NOT",S200="NOT",S201="NOT",S202="NOT",S203="NOT",S204="NOT",S205="NOT",S206="NOT",S207="NOT",R193="NOT"),"NOT",D191)</f>
        <v>NOT</v>
      </c>
      <c r="T197" s="192" t="str">
        <f>IF(AND(T198="NOT",T199="NOT",T200="NOT",T201="NOT",T202="NOT",T203="NOT",T204="NOT",T205="NOT",T206="NOT",T207="NOT",R193="NOT"),"NOT",D191)</f>
        <v>NOT</v>
      </c>
    </row>
    <row r="198" spans="2:22" ht="12.75">
      <c r="B198" s="194"/>
      <c r="C198" s="65"/>
      <c r="D198" s="195"/>
      <c r="E198" s="180"/>
      <c r="F198" s="196"/>
      <c r="G198" s="180"/>
      <c r="H198" s="197"/>
      <c r="I198" s="180"/>
      <c r="J198" s="197"/>
      <c r="K198" s="65"/>
      <c r="L198" s="107">
        <f aca="true" t="shared" si="37" ref="L198:L207">TRUNC(H198*J198,2)</f>
        <v>0</v>
      </c>
      <c r="N198" s="60"/>
      <c r="R198" s="58" t="str">
        <f aca="true" t="shared" si="38" ref="R198:R207">IF(AND(($L198&gt;0),ISBLANK(B198)),B198,"NOT")</f>
        <v>NOT</v>
      </c>
      <c r="S198" s="58" t="str">
        <f aca="true" t="shared" si="39" ref="S198:S207">IF(AND(($L198&gt;0),ISBLANK(D198)),D198,"NOT")</f>
        <v>NOT</v>
      </c>
      <c r="T198" s="58" t="str">
        <f aca="true" t="shared" si="40" ref="T198:T207">IF(AND(($L198&gt;0),ISBLANK(F198)),F198,"NOT")</f>
        <v>NOT</v>
      </c>
      <c r="V198" s="58">
        <f aca="true" t="shared" si="41" ref="V198:V207">LEFT(D198,3)</f>
      </c>
    </row>
    <row r="199" spans="2:22" ht="12.75">
      <c r="B199" s="194"/>
      <c r="C199" s="65"/>
      <c r="D199" s="195"/>
      <c r="E199" s="180"/>
      <c r="F199" s="196"/>
      <c r="G199" s="180"/>
      <c r="H199" s="197"/>
      <c r="I199" s="180"/>
      <c r="J199" s="197"/>
      <c r="K199" s="65"/>
      <c r="L199" s="107">
        <f t="shared" si="37"/>
        <v>0</v>
      </c>
      <c r="N199" s="60"/>
      <c r="R199" s="58" t="str">
        <f t="shared" si="38"/>
        <v>NOT</v>
      </c>
      <c r="S199" s="58" t="str">
        <f t="shared" si="39"/>
        <v>NOT</v>
      </c>
      <c r="T199" s="58" t="str">
        <f t="shared" si="40"/>
        <v>NOT</v>
      </c>
      <c r="V199" s="58">
        <f t="shared" si="41"/>
      </c>
    </row>
    <row r="200" spans="2:22" ht="12.75">
      <c r="B200" s="194"/>
      <c r="C200" s="65"/>
      <c r="D200" s="195"/>
      <c r="E200" s="180"/>
      <c r="F200" s="196"/>
      <c r="G200" s="180"/>
      <c r="H200" s="197"/>
      <c r="I200" s="180"/>
      <c r="J200" s="197"/>
      <c r="K200" s="65"/>
      <c r="L200" s="107">
        <f t="shared" si="37"/>
        <v>0</v>
      </c>
      <c r="N200" s="60"/>
      <c r="R200" s="58" t="str">
        <f t="shared" si="38"/>
        <v>NOT</v>
      </c>
      <c r="S200" s="58" t="str">
        <f t="shared" si="39"/>
        <v>NOT</v>
      </c>
      <c r="T200" s="58" t="str">
        <f t="shared" si="40"/>
        <v>NOT</v>
      </c>
      <c r="V200" s="58">
        <f t="shared" si="41"/>
      </c>
    </row>
    <row r="201" spans="2:22" ht="12.75">
      <c r="B201" s="194"/>
      <c r="C201" s="65"/>
      <c r="D201" s="195"/>
      <c r="E201" s="180"/>
      <c r="F201" s="196"/>
      <c r="G201" s="180"/>
      <c r="H201" s="197"/>
      <c r="I201" s="180"/>
      <c r="J201" s="197"/>
      <c r="K201" s="65"/>
      <c r="L201" s="107">
        <f t="shared" si="37"/>
        <v>0</v>
      </c>
      <c r="N201" s="60"/>
      <c r="R201" s="58" t="str">
        <f t="shared" si="38"/>
        <v>NOT</v>
      </c>
      <c r="S201" s="58" t="str">
        <f t="shared" si="39"/>
        <v>NOT</v>
      </c>
      <c r="T201" s="58" t="str">
        <f t="shared" si="40"/>
        <v>NOT</v>
      </c>
      <c r="V201" s="58">
        <f t="shared" si="41"/>
      </c>
    </row>
    <row r="202" spans="2:22" ht="12.75">
      <c r="B202" s="194"/>
      <c r="C202" s="65"/>
      <c r="D202" s="195"/>
      <c r="E202" s="180"/>
      <c r="F202" s="196"/>
      <c r="G202" s="180"/>
      <c r="H202" s="197"/>
      <c r="I202" s="180"/>
      <c r="J202" s="197"/>
      <c r="K202" s="65"/>
      <c r="L202" s="107">
        <f t="shared" si="37"/>
        <v>0</v>
      </c>
      <c r="N202" s="60"/>
      <c r="R202" s="58" t="str">
        <f t="shared" si="38"/>
        <v>NOT</v>
      </c>
      <c r="S202" s="58" t="str">
        <f t="shared" si="39"/>
        <v>NOT</v>
      </c>
      <c r="T202" s="58" t="str">
        <f t="shared" si="40"/>
        <v>NOT</v>
      </c>
      <c r="V202" s="58">
        <f t="shared" si="41"/>
      </c>
    </row>
    <row r="203" spans="2:22" ht="12.75">
      <c r="B203" s="194"/>
      <c r="C203" s="65"/>
      <c r="D203" s="195"/>
      <c r="E203" s="180"/>
      <c r="F203" s="196"/>
      <c r="G203" s="180"/>
      <c r="H203" s="197"/>
      <c r="I203" s="180"/>
      <c r="J203" s="197"/>
      <c r="K203" s="65"/>
      <c r="L203" s="107">
        <f t="shared" si="37"/>
        <v>0</v>
      </c>
      <c r="N203" s="60"/>
      <c r="R203" s="58" t="str">
        <f t="shared" si="38"/>
        <v>NOT</v>
      </c>
      <c r="S203" s="58" t="str">
        <f t="shared" si="39"/>
        <v>NOT</v>
      </c>
      <c r="T203" s="58" t="str">
        <f t="shared" si="40"/>
        <v>NOT</v>
      </c>
      <c r="V203" s="58">
        <f t="shared" si="41"/>
      </c>
    </row>
    <row r="204" spans="2:22" ht="12.75">
      <c r="B204" s="194"/>
      <c r="C204" s="65"/>
      <c r="D204" s="195"/>
      <c r="E204" s="180"/>
      <c r="F204" s="196"/>
      <c r="G204" s="180"/>
      <c r="H204" s="197"/>
      <c r="I204" s="180"/>
      <c r="J204" s="197"/>
      <c r="K204" s="65"/>
      <c r="L204" s="107">
        <f t="shared" si="37"/>
        <v>0</v>
      </c>
      <c r="N204" s="60"/>
      <c r="R204" s="58" t="str">
        <f t="shared" si="38"/>
        <v>NOT</v>
      </c>
      <c r="S204" s="58" t="str">
        <f t="shared" si="39"/>
        <v>NOT</v>
      </c>
      <c r="T204" s="58" t="str">
        <f t="shared" si="40"/>
        <v>NOT</v>
      </c>
      <c r="V204" s="58">
        <f t="shared" si="41"/>
      </c>
    </row>
    <row r="205" spans="2:22" ht="12.75">
      <c r="B205" s="194"/>
      <c r="C205" s="65"/>
      <c r="D205" s="195"/>
      <c r="E205" s="180"/>
      <c r="F205" s="196"/>
      <c r="G205" s="180"/>
      <c r="H205" s="197"/>
      <c r="I205" s="180"/>
      <c r="J205" s="197"/>
      <c r="K205" s="65"/>
      <c r="L205" s="107">
        <f t="shared" si="37"/>
        <v>0</v>
      </c>
      <c r="N205" s="60"/>
      <c r="R205" s="58" t="str">
        <f t="shared" si="38"/>
        <v>NOT</v>
      </c>
      <c r="S205" s="58" t="str">
        <f t="shared" si="39"/>
        <v>NOT</v>
      </c>
      <c r="T205" s="58" t="str">
        <f t="shared" si="40"/>
        <v>NOT</v>
      </c>
      <c r="V205" s="58">
        <f t="shared" si="41"/>
      </c>
    </row>
    <row r="206" spans="2:22" ht="12.75">
      <c r="B206" s="194"/>
      <c r="C206" s="65"/>
      <c r="D206" s="195"/>
      <c r="E206" s="180"/>
      <c r="F206" s="196"/>
      <c r="G206" s="180"/>
      <c r="H206" s="197"/>
      <c r="I206" s="180"/>
      <c r="J206" s="197"/>
      <c r="K206" s="65"/>
      <c r="L206" s="107">
        <f t="shared" si="37"/>
        <v>0</v>
      </c>
      <c r="N206" s="60"/>
      <c r="R206" s="58" t="str">
        <f t="shared" si="38"/>
        <v>NOT</v>
      </c>
      <c r="S206" s="58" t="str">
        <f t="shared" si="39"/>
        <v>NOT</v>
      </c>
      <c r="T206" s="58" t="str">
        <f t="shared" si="40"/>
        <v>NOT</v>
      </c>
      <c r="V206" s="58">
        <f t="shared" si="41"/>
      </c>
    </row>
    <row r="207" spans="2:22" ht="12.75">
      <c r="B207" s="194"/>
      <c r="C207" s="65"/>
      <c r="D207" s="195"/>
      <c r="E207" s="180"/>
      <c r="F207" s="196"/>
      <c r="G207" s="180"/>
      <c r="H207" s="197"/>
      <c r="I207" s="180"/>
      <c r="J207" s="197"/>
      <c r="K207" s="65"/>
      <c r="L207" s="107">
        <f t="shared" si="37"/>
        <v>0</v>
      </c>
      <c r="N207" s="60"/>
      <c r="R207" s="58" t="str">
        <f t="shared" si="38"/>
        <v>NOT</v>
      </c>
      <c r="S207" s="58" t="str">
        <f t="shared" si="39"/>
        <v>NOT</v>
      </c>
      <c r="T207" s="58" t="str">
        <f t="shared" si="40"/>
        <v>NOT</v>
      </c>
      <c r="V207" s="58">
        <f t="shared" si="41"/>
      </c>
    </row>
    <row r="208" spans="2:14" ht="12.75">
      <c r="B208" s="81"/>
      <c r="C208" s="65"/>
      <c r="D208" s="60"/>
      <c r="F208" s="60"/>
      <c r="H208" s="60"/>
      <c r="J208" s="60"/>
      <c r="K208" s="65"/>
      <c r="L208" s="60"/>
      <c r="N208" s="168"/>
    </row>
    <row r="209" spans="1:18" ht="13.5" customHeight="1">
      <c r="A209" s="207"/>
      <c r="B209" s="209" t="s">
        <v>137</v>
      </c>
      <c r="C209" s="208"/>
      <c r="D209" s="527" t="s">
        <v>86</v>
      </c>
      <c r="E209" s="528"/>
      <c r="F209" s="528"/>
      <c r="G209" s="528"/>
      <c r="H209" s="528"/>
      <c r="I209" s="210"/>
      <c r="J209" s="211" t="s">
        <v>11</v>
      </c>
      <c r="K209" s="65"/>
      <c r="L209" s="350">
        <f>SUM(L216:L220)</f>
        <v>0</v>
      </c>
      <c r="M209" s="183"/>
      <c r="N209" s="351">
        <f>IF(L209=0,0%,L209/L$3)</f>
        <v>0</v>
      </c>
      <c r="O209" s="338">
        <f>IF(LEN(R209)&gt;3,1,0)</f>
        <v>0</v>
      </c>
      <c r="R209" s="58" t="str">
        <f>IF(AND(R215="NOT",S215="NOT",T215="NOT"),"NOT",D209)</f>
        <v>NOT</v>
      </c>
    </row>
    <row r="210" spans="1:22" s="55" customFormat="1" ht="3" customHeight="1">
      <c r="A210" s="64"/>
      <c r="B210" s="65"/>
      <c r="C210" s="65"/>
      <c r="D210" s="51"/>
      <c r="E210" s="51"/>
      <c r="F210" s="51"/>
      <c r="G210" s="51"/>
      <c r="H210" s="51"/>
      <c r="I210" s="51"/>
      <c r="J210" s="51"/>
      <c r="K210" s="65"/>
      <c r="L210" s="51"/>
      <c r="M210" s="51"/>
      <c r="N210" s="51"/>
      <c r="O210" s="66"/>
      <c r="V210" s="58"/>
    </row>
    <row r="211" spans="2:18" ht="25.5" customHeight="1">
      <c r="B211" s="529" t="s">
        <v>462</v>
      </c>
      <c r="C211" s="530"/>
      <c r="D211" s="530"/>
      <c r="E211" s="530"/>
      <c r="F211" s="530"/>
      <c r="G211" s="530"/>
      <c r="H211" s="530"/>
      <c r="I211" s="530"/>
      <c r="J211" s="530"/>
      <c r="K211" s="530"/>
      <c r="L211" s="530"/>
      <c r="N211" s="168"/>
      <c r="R211" s="58" t="str">
        <f>IF(AND(($L209&gt;0),ISBLANK(B213)),B211,"NOT")</f>
        <v>NOT</v>
      </c>
    </row>
    <row r="212" spans="2:14" ht="3" customHeight="1">
      <c r="B212" s="81"/>
      <c r="C212" s="65"/>
      <c r="D212" s="60"/>
      <c r="F212" s="60"/>
      <c r="H212" s="60"/>
      <c r="J212" s="60"/>
      <c r="K212" s="65"/>
      <c r="L212" s="60"/>
      <c r="N212" s="168"/>
    </row>
    <row r="213" spans="2:14" ht="60.75" customHeight="1">
      <c r="B213" s="521"/>
      <c r="C213" s="522"/>
      <c r="D213" s="522"/>
      <c r="E213" s="522"/>
      <c r="F213" s="522"/>
      <c r="G213" s="522"/>
      <c r="H213" s="522"/>
      <c r="I213" s="522"/>
      <c r="J213" s="522"/>
      <c r="K213" s="522"/>
      <c r="L213" s="523"/>
      <c r="M213" s="51" t="s">
        <v>12</v>
      </c>
      <c r="N213" s="168"/>
    </row>
    <row r="214" spans="2:14" ht="3.75" customHeight="1">
      <c r="B214" s="81"/>
      <c r="C214" s="65"/>
      <c r="D214" s="60"/>
      <c r="F214" s="60"/>
      <c r="H214" s="60"/>
      <c r="J214" s="60"/>
      <c r="K214" s="65"/>
      <c r="L214" s="60"/>
      <c r="N214" s="168"/>
    </row>
    <row r="215" spans="2:20" ht="12.75" customHeight="1">
      <c r="B215" s="181" t="s">
        <v>10</v>
      </c>
      <c r="C215" s="65"/>
      <c r="D215" s="181" t="s">
        <v>409</v>
      </c>
      <c r="F215" s="181" t="s">
        <v>113</v>
      </c>
      <c r="H215" s="181" t="s">
        <v>9</v>
      </c>
      <c r="J215" s="181" t="s">
        <v>8</v>
      </c>
      <c r="K215" s="182"/>
      <c r="L215" s="80" t="s">
        <v>81</v>
      </c>
      <c r="N215" s="60"/>
      <c r="R215" s="192" t="str">
        <f>IF(AND(R216="NOT",R217="NOT",R218="NOT",R219="NOT",R220="NOT",R211="NOT"),"NOT",D209)</f>
        <v>NOT</v>
      </c>
      <c r="S215" s="192" t="str">
        <f>IF(AND(S216="NOT",S217="NOT",S218="NOT",S219="NOT",S220="NOT",R211="NOT"),"NOT",D209)</f>
        <v>NOT</v>
      </c>
      <c r="T215" s="192" t="str">
        <f>IF(AND(T216="NOT",T217="NOT",T218="NOT",T219="NOT",T220="NOT",R211="NOT"),"NOT",D209)</f>
        <v>NOT</v>
      </c>
    </row>
    <row r="216" spans="2:22" ht="12.75">
      <c r="B216" s="194"/>
      <c r="C216" s="65"/>
      <c r="D216" s="195"/>
      <c r="E216" s="180"/>
      <c r="F216" s="196"/>
      <c r="G216" s="180"/>
      <c r="H216" s="197"/>
      <c r="I216" s="180"/>
      <c r="J216" s="197"/>
      <c r="K216" s="65"/>
      <c r="L216" s="107">
        <f>TRUNC(H216*J216,2)</f>
        <v>0</v>
      </c>
      <c r="N216" s="60"/>
      <c r="R216" s="58" t="str">
        <f>IF(AND(($L216&gt;0),ISBLANK(B216)),B216,"NOT")</f>
        <v>NOT</v>
      </c>
      <c r="S216" s="58" t="str">
        <f>IF(AND(($L216&gt;0),ISBLANK(D216)),D216,"NOT")</f>
        <v>NOT</v>
      </c>
      <c r="T216" s="58" t="str">
        <f>IF(AND(($L216&gt;0),ISBLANK(F216)),F216,"NOT")</f>
        <v>NOT</v>
      </c>
      <c r="V216" s="58">
        <f>LEFT(D216,3)</f>
      </c>
    </row>
    <row r="217" spans="2:22" ht="12.75">
      <c r="B217" s="194"/>
      <c r="C217" s="65"/>
      <c r="D217" s="195"/>
      <c r="E217" s="180"/>
      <c r="F217" s="196"/>
      <c r="G217" s="180"/>
      <c r="H217" s="197"/>
      <c r="I217" s="180"/>
      <c r="J217" s="197"/>
      <c r="K217" s="65"/>
      <c r="L217" s="107">
        <f>TRUNC(H217*J217,2)</f>
        <v>0</v>
      </c>
      <c r="N217" s="60"/>
      <c r="R217" s="58" t="str">
        <f>IF(AND(($L217&gt;0),ISBLANK(B217)),B217,"NOT")</f>
        <v>NOT</v>
      </c>
      <c r="S217" s="58" t="str">
        <f>IF(AND(($L217&gt;0),ISBLANK(D217)),D217,"NOT")</f>
        <v>NOT</v>
      </c>
      <c r="T217" s="58" t="str">
        <f>IF(AND(($L217&gt;0),ISBLANK(F217)),F217,"NOT")</f>
        <v>NOT</v>
      </c>
      <c r="V217" s="58">
        <f>LEFT(D217,3)</f>
      </c>
    </row>
    <row r="218" spans="2:22" ht="12.75">
      <c r="B218" s="194"/>
      <c r="C218" s="65"/>
      <c r="D218" s="195"/>
      <c r="E218" s="180"/>
      <c r="F218" s="196"/>
      <c r="G218" s="180"/>
      <c r="H218" s="197"/>
      <c r="I218" s="180"/>
      <c r="J218" s="197"/>
      <c r="K218" s="65"/>
      <c r="L218" s="107">
        <f>TRUNC(H218*J218,2)</f>
        <v>0</v>
      </c>
      <c r="N218" s="60"/>
      <c r="R218" s="58" t="str">
        <f>IF(AND(($L218&gt;0),ISBLANK(B218)),B218,"NOT")</f>
        <v>NOT</v>
      </c>
      <c r="S218" s="58" t="str">
        <f>IF(AND(($L218&gt;0),ISBLANK(D218)),D218,"NOT")</f>
        <v>NOT</v>
      </c>
      <c r="T218" s="58" t="str">
        <f>IF(AND(($L218&gt;0),ISBLANK(F218)),F218,"NOT")</f>
        <v>NOT</v>
      </c>
      <c r="V218" s="58">
        <f>LEFT(D218,3)</f>
      </c>
    </row>
    <row r="219" spans="2:22" ht="12.75">
      <c r="B219" s="194"/>
      <c r="C219" s="65"/>
      <c r="D219" s="195"/>
      <c r="E219" s="180"/>
      <c r="F219" s="196"/>
      <c r="G219" s="180"/>
      <c r="H219" s="197"/>
      <c r="I219" s="180"/>
      <c r="J219" s="197"/>
      <c r="K219" s="65"/>
      <c r="L219" s="107">
        <f>TRUNC(H219*J219,2)</f>
        <v>0</v>
      </c>
      <c r="N219" s="60"/>
      <c r="R219" s="58" t="str">
        <f>IF(AND(($L219&gt;0),ISBLANK(B219)),B219,"NOT")</f>
        <v>NOT</v>
      </c>
      <c r="S219" s="58" t="str">
        <f>IF(AND(($L219&gt;0),ISBLANK(D219)),D219,"NOT")</f>
        <v>NOT</v>
      </c>
      <c r="T219" s="58" t="str">
        <f>IF(AND(($L219&gt;0),ISBLANK(F219)),F219,"NOT")</f>
        <v>NOT</v>
      </c>
      <c r="V219" s="58">
        <f>LEFT(D219,3)</f>
      </c>
    </row>
    <row r="220" spans="2:22" ht="12.75">
      <c r="B220" s="194"/>
      <c r="C220" s="65"/>
      <c r="D220" s="195"/>
      <c r="E220" s="180"/>
      <c r="F220" s="196"/>
      <c r="G220" s="180"/>
      <c r="H220" s="197"/>
      <c r="I220" s="180"/>
      <c r="J220" s="197"/>
      <c r="K220" s="65"/>
      <c r="L220" s="107">
        <f>TRUNC(H220*J220,2)</f>
        <v>0</v>
      </c>
      <c r="N220" s="60"/>
      <c r="R220" s="58" t="str">
        <f>IF(AND(($L220&gt;0),ISBLANK(B220)),B220,"NOT")</f>
        <v>NOT</v>
      </c>
      <c r="S220" s="58" t="str">
        <f>IF(AND(($L220&gt;0),ISBLANK(D220)),D220,"NOT")</f>
        <v>NOT</v>
      </c>
      <c r="T220" s="58" t="str">
        <f>IF(AND(($L220&gt;0),ISBLANK(F220)),F220,"NOT")</f>
        <v>NOT</v>
      </c>
      <c r="V220" s="58">
        <f>LEFT(D220,3)</f>
      </c>
    </row>
    <row r="221" spans="2:14" ht="12.75">
      <c r="B221" s="81"/>
      <c r="C221" s="65"/>
      <c r="D221" s="60"/>
      <c r="F221" s="60"/>
      <c r="H221" s="60"/>
      <c r="J221" s="60"/>
      <c r="K221" s="65"/>
      <c r="L221" s="60"/>
      <c r="N221" s="168"/>
    </row>
    <row r="222" spans="2:14" ht="12.75">
      <c r="B222" s="81"/>
      <c r="C222" s="65"/>
      <c r="D222" s="60"/>
      <c r="F222" s="60"/>
      <c r="H222" s="60"/>
      <c r="J222" s="60"/>
      <c r="K222" s="65"/>
      <c r="L222" s="60"/>
      <c r="N222" s="168"/>
    </row>
    <row r="223" spans="1:22" ht="27" customHeight="1">
      <c r="A223" s="184">
        <v>6</v>
      </c>
      <c r="B223" s="185" t="s">
        <v>138</v>
      </c>
      <c r="C223" s="186"/>
      <c r="D223" s="518" t="s">
        <v>338</v>
      </c>
      <c r="E223" s="519"/>
      <c r="F223" s="519"/>
      <c r="G223" s="519"/>
      <c r="H223" s="520"/>
      <c r="I223" s="187"/>
      <c r="J223" s="188" t="s">
        <v>11</v>
      </c>
      <c r="K223" s="186"/>
      <c r="L223" s="189">
        <f>L225+L243</f>
        <v>0</v>
      </c>
      <c r="M223" s="187"/>
      <c r="N223" s="190">
        <f>IF(L223=0,0%,L223/L$3)</f>
        <v>0</v>
      </c>
      <c r="O223" s="71"/>
      <c r="P223" s="72"/>
      <c r="Q223" s="58" t="e">
        <f>IF(AND(R244=#REF!,#REF!&gt;#REF!),D223,0)</f>
        <v>#REF!</v>
      </c>
      <c r="R223" s="58" t="e">
        <f>IF(AND(R244=#REF!,#REF!&gt;#REF!),D223,0)</f>
        <v>#REF!</v>
      </c>
      <c r="S223" s="58">
        <f>IF('9. Light Project budget summary'!L39&gt;0,('9. Light Project budget summary'!L37+'9. Light Project budget summary'!L33)/'9. Light Project budget summary'!L39,0)</f>
        <v>0</v>
      </c>
      <c r="T223" s="172" t="s">
        <v>91</v>
      </c>
      <c r="U223" s="234" t="s">
        <v>96</v>
      </c>
      <c r="V223" s="206">
        <v>0.7</v>
      </c>
    </row>
    <row r="224" spans="1:22" s="55" customFormat="1" ht="7.5" customHeight="1">
      <c r="A224" s="64"/>
      <c r="B224" s="65"/>
      <c r="C224" s="65"/>
      <c r="D224" s="51"/>
      <c r="E224" s="51"/>
      <c r="F224" s="51"/>
      <c r="G224" s="51"/>
      <c r="H224" s="51"/>
      <c r="I224" s="51"/>
      <c r="J224" s="51"/>
      <c r="K224" s="65"/>
      <c r="L224" s="51"/>
      <c r="M224" s="51"/>
      <c r="N224" s="51"/>
      <c r="O224" s="66"/>
      <c r="V224" s="58"/>
    </row>
    <row r="225" spans="1:18" ht="13.5" customHeight="1">
      <c r="A225" s="207"/>
      <c r="B225" s="209" t="s">
        <v>140</v>
      </c>
      <c r="C225" s="208"/>
      <c r="D225" s="527" t="s">
        <v>86</v>
      </c>
      <c r="E225" s="528"/>
      <c r="F225" s="528"/>
      <c r="G225" s="528"/>
      <c r="H225" s="528"/>
      <c r="I225" s="210"/>
      <c r="J225" s="211" t="s">
        <v>11</v>
      </c>
      <c r="K225" s="65"/>
      <c r="L225" s="350">
        <f>SUM(L232:L241)</f>
        <v>0</v>
      </c>
      <c r="M225" s="183"/>
      <c r="N225" s="351">
        <f>IF(L225=0,0%,L225/L$3)</f>
        <v>0</v>
      </c>
      <c r="O225" s="338">
        <f>IF(LEN(R225)&gt;3,1,0)</f>
        <v>0</v>
      </c>
      <c r="R225" s="58" t="str">
        <f>IF(AND(R231="NOT",S231="NOT",T231="NOT"),"NOT",D225)</f>
        <v>NOT</v>
      </c>
    </row>
    <row r="226" spans="1:22" s="55" customFormat="1" ht="3" customHeight="1">
      <c r="A226" s="64"/>
      <c r="B226" s="65"/>
      <c r="C226" s="65"/>
      <c r="D226" s="51"/>
      <c r="E226" s="51"/>
      <c r="F226" s="51"/>
      <c r="G226" s="51"/>
      <c r="H226" s="51"/>
      <c r="I226" s="51"/>
      <c r="J226" s="51"/>
      <c r="K226" s="65"/>
      <c r="L226" s="51"/>
      <c r="M226" s="51"/>
      <c r="N226" s="51"/>
      <c r="O226" s="66"/>
      <c r="V226" s="58"/>
    </row>
    <row r="227" spans="2:18" ht="24.75" customHeight="1">
      <c r="B227" s="529" t="s">
        <v>410</v>
      </c>
      <c r="C227" s="529"/>
      <c r="D227" s="529"/>
      <c r="E227" s="529"/>
      <c r="F227" s="529"/>
      <c r="G227" s="529"/>
      <c r="H227" s="529"/>
      <c r="I227" s="529"/>
      <c r="J227" s="529"/>
      <c r="K227" s="529"/>
      <c r="L227" s="529"/>
      <c r="N227" s="168"/>
      <c r="R227" s="58" t="str">
        <f>IF(AND(($L225&gt;0),ISBLANK(B229)),B227,"NOT")</f>
        <v>NOT</v>
      </c>
    </row>
    <row r="228" spans="2:14" ht="3" customHeight="1">
      <c r="B228" s="81"/>
      <c r="C228" s="65"/>
      <c r="D228" s="60"/>
      <c r="F228" s="60"/>
      <c r="H228" s="60"/>
      <c r="J228" s="60"/>
      <c r="K228" s="65"/>
      <c r="L228" s="60"/>
      <c r="N228" s="168"/>
    </row>
    <row r="229" spans="2:14" ht="90" customHeight="1">
      <c r="B229" s="521"/>
      <c r="C229" s="522"/>
      <c r="D229" s="522"/>
      <c r="E229" s="522"/>
      <c r="F229" s="522"/>
      <c r="G229" s="522"/>
      <c r="H229" s="522"/>
      <c r="I229" s="522"/>
      <c r="J229" s="522"/>
      <c r="K229" s="522"/>
      <c r="L229" s="523"/>
      <c r="M229" s="51" t="s">
        <v>12</v>
      </c>
      <c r="N229" s="168"/>
    </row>
    <row r="230" spans="2:14" ht="3.75" customHeight="1">
      <c r="B230" s="81"/>
      <c r="C230" s="65"/>
      <c r="D230" s="60"/>
      <c r="F230" s="60"/>
      <c r="H230" s="60"/>
      <c r="J230" s="60"/>
      <c r="K230" s="65"/>
      <c r="L230" s="60"/>
      <c r="N230" s="168"/>
    </row>
    <row r="231" spans="2:20" ht="38.25">
      <c r="B231" s="181" t="s">
        <v>112</v>
      </c>
      <c r="C231" s="65"/>
      <c r="D231" s="181" t="s">
        <v>409</v>
      </c>
      <c r="F231" s="181" t="s">
        <v>113</v>
      </c>
      <c r="H231" s="181" t="s">
        <v>9</v>
      </c>
      <c r="J231" s="181" t="s">
        <v>8</v>
      </c>
      <c r="K231" s="182"/>
      <c r="L231" s="80" t="s">
        <v>81</v>
      </c>
      <c r="N231" s="60"/>
      <c r="R231" s="192" t="str">
        <f>IF(AND(R232="NOT",R233="NOT",R234="NOT",R235="NOT",R236="NOT",R237="NOT",R238="NOT",R239="NOT",R240="NOT",R241="NOT",R227="NOT"),"NOT",D225)</f>
        <v>NOT</v>
      </c>
      <c r="S231" s="192" t="str">
        <f>IF(AND(S232="NOT",S233="NOT",S234="NOT",S235="NOT",S236="NOT",S237="NOT",S238="NOT",S239="NOT",S240="NOT",S241="NOT",R227="NOT"),"NOT",D225)</f>
        <v>NOT</v>
      </c>
      <c r="T231" s="192" t="str">
        <f>IF(AND(T232="NOT",T233="NOT",T234="NOT",T235="NOT",T236="NOT",T237="NOT",T238="NOT",T239="NOT",T240="NOT",T241="NOT",R227="NOT"),"NOT",D225)</f>
        <v>NOT</v>
      </c>
    </row>
    <row r="232" spans="2:22" ht="12.75">
      <c r="B232" s="194"/>
      <c r="C232" s="65"/>
      <c r="D232" s="195"/>
      <c r="E232" s="180"/>
      <c r="F232" s="196"/>
      <c r="G232" s="180"/>
      <c r="H232" s="197"/>
      <c r="I232" s="180"/>
      <c r="J232" s="197"/>
      <c r="K232" s="65"/>
      <c r="L232" s="107">
        <f aca="true" t="shared" si="42" ref="L232:L241">TRUNC(H232*J232,2)</f>
        <v>0</v>
      </c>
      <c r="N232" s="60"/>
      <c r="R232" s="58" t="str">
        <f aca="true" t="shared" si="43" ref="R232:R241">IF(AND(($L232&gt;0),ISBLANK(B232)),B232,"NOT")</f>
        <v>NOT</v>
      </c>
      <c r="S232" s="58" t="str">
        <f aca="true" t="shared" si="44" ref="S232:S241">IF(AND(($L232&gt;0),ISBLANK(D232)),D232,"NOT")</f>
        <v>NOT</v>
      </c>
      <c r="T232" s="58" t="str">
        <f aca="true" t="shared" si="45" ref="T232:T241">IF(AND(($L232&gt;0),ISBLANK(F232)),F232,"NOT")</f>
        <v>NOT</v>
      </c>
      <c r="V232" s="58">
        <f aca="true" t="shared" si="46" ref="V232:V241">LEFT(D232,3)</f>
      </c>
    </row>
    <row r="233" spans="2:22" ht="12.75">
      <c r="B233" s="194"/>
      <c r="C233" s="65"/>
      <c r="D233" s="195"/>
      <c r="E233" s="180"/>
      <c r="F233" s="196"/>
      <c r="G233" s="180"/>
      <c r="H233" s="197"/>
      <c r="I233" s="180"/>
      <c r="J233" s="197"/>
      <c r="K233" s="65"/>
      <c r="L233" s="107">
        <f t="shared" si="42"/>
        <v>0</v>
      </c>
      <c r="N233" s="60"/>
      <c r="R233" s="58" t="str">
        <f t="shared" si="43"/>
        <v>NOT</v>
      </c>
      <c r="S233" s="58" t="str">
        <f t="shared" si="44"/>
        <v>NOT</v>
      </c>
      <c r="T233" s="58" t="str">
        <f t="shared" si="45"/>
        <v>NOT</v>
      </c>
      <c r="V233" s="58">
        <f t="shared" si="46"/>
      </c>
    </row>
    <row r="234" spans="2:22" ht="12.75">
      <c r="B234" s="194"/>
      <c r="C234" s="65"/>
      <c r="D234" s="195"/>
      <c r="E234" s="180"/>
      <c r="F234" s="196"/>
      <c r="G234" s="180"/>
      <c r="H234" s="197"/>
      <c r="I234" s="180"/>
      <c r="J234" s="197"/>
      <c r="K234" s="65"/>
      <c r="L234" s="107">
        <f t="shared" si="42"/>
        <v>0</v>
      </c>
      <c r="N234" s="60"/>
      <c r="R234" s="58" t="str">
        <f t="shared" si="43"/>
        <v>NOT</v>
      </c>
      <c r="S234" s="58" t="str">
        <f t="shared" si="44"/>
        <v>NOT</v>
      </c>
      <c r="T234" s="58" t="str">
        <f t="shared" si="45"/>
        <v>NOT</v>
      </c>
      <c r="V234" s="58">
        <f t="shared" si="46"/>
      </c>
    </row>
    <row r="235" spans="2:22" ht="12.75">
      <c r="B235" s="194"/>
      <c r="C235" s="65"/>
      <c r="D235" s="195"/>
      <c r="E235" s="180"/>
      <c r="F235" s="196"/>
      <c r="G235" s="180"/>
      <c r="H235" s="197"/>
      <c r="I235" s="180"/>
      <c r="J235" s="197"/>
      <c r="K235" s="65"/>
      <c r="L235" s="107">
        <f t="shared" si="42"/>
        <v>0</v>
      </c>
      <c r="N235" s="60"/>
      <c r="R235" s="58" t="str">
        <f t="shared" si="43"/>
        <v>NOT</v>
      </c>
      <c r="S235" s="58" t="str">
        <f t="shared" si="44"/>
        <v>NOT</v>
      </c>
      <c r="T235" s="58" t="str">
        <f t="shared" si="45"/>
        <v>NOT</v>
      </c>
      <c r="V235" s="58">
        <f t="shared" si="46"/>
      </c>
    </row>
    <row r="236" spans="2:22" ht="12.75">
      <c r="B236" s="194"/>
      <c r="C236" s="65"/>
      <c r="D236" s="195"/>
      <c r="E236" s="180"/>
      <c r="F236" s="196"/>
      <c r="G236" s="180"/>
      <c r="H236" s="197"/>
      <c r="I236" s="180"/>
      <c r="J236" s="197"/>
      <c r="K236" s="65"/>
      <c r="L236" s="107">
        <f t="shared" si="42"/>
        <v>0</v>
      </c>
      <c r="N236" s="60"/>
      <c r="R236" s="58" t="str">
        <f t="shared" si="43"/>
        <v>NOT</v>
      </c>
      <c r="S236" s="58" t="str">
        <f t="shared" si="44"/>
        <v>NOT</v>
      </c>
      <c r="T236" s="58" t="str">
        <f t="shared" si="45"/>
        <v>NOT</v>
      </c>
      <c r="V236" s="58">
        <f t="shared" si="46"/>
      </c>
    </row>
    <row r="237" spans="2:22" ht="12.75">
      <c r="B237" s="194"/>
      <c r="C237" s="65"/>
      <c r="D237" s="195"/>
      <c r="E237" s="180"/>
      <c r="F237" s="196"/>
      <c r="G237" s="180"/>
      <c r="H237" s="197"/>
      <c r="I237" s="180"/>
      <c r="J237" s="197"/>
      <c r="K237" s="65"/>
      <c r="L237" s="107">
        <f t="shared" si="42"/>
        <v>0</v>
      </c>
      <c r="N237" s="60"/>
      <c r="R237" s="58" t="str">
        <f t="shared" si="43"/>
        <v>NOT</v>
      </c>
      <c r="S237" s="58" t="str">
        <f t="shared" si="44"/>
        <v>NOT</v>
      </c>
      <c r="T237" s="58" t="str">
        <f t="shared" si="45"/>
        <v>NOT</v>
      </c>
      <c r="V237" s="58">
        <f t="shared" si="46"/>
      </c>
    </row>
    <row r="238" spans="2:22" ht="12.75">
      <c r="B238" s="194"/>
      <c r="C238" s="65"/>
      <c r="D238" s="195"/>
      <c r="E238" s="180"/>
      <c r="F238" s="196"/>
      <c r="G238" s="180"/>
      <c r="H238" s="197"/>
      <c r="I238" s="180"/>
      <c r="J238" s="197"/>
      <c r="K238" s="65"/>
      <c r="L238" s="107">
        <f t="shared" si="42"/>
        <v>0</v>
      </c>
      <c r="N238" s="60"/>
      <c r="R238" s="58" t="str">
        <f t="shared" si="43"/>
        <v>NOT</v>
      </c>
      <c r="S238" s="58" t="str">
        <f t="shared" si="44"/>
        <v>NOT</v>
      </c>
      <c r="T238" s="58" t="str">
        <f t="shared" si="45"/>
        <v>NOT</v>
      </c>
      <c r="V238" s="58">
        <f t="shared" si="46"/>
      </c>
    </row>
    <row r="239" spans="2:22" ht="12.75">
      <c r="B239" s="194"/>
      <c r="C239" s="65"/>
      <c r="D239" s="195"/>
      <c r="E239" s="180"/>
      <c r="F239" s="196"/>
      <c r="G239" s="180"/>
      <c r="H239" s="197"/>
      <c r="I239" s="180"/>
      <c r="J239" s="197"/>
      <c r="K239" s="65"/>
      <c r="L239" s="107">
        <f t="shared" si="42"/>
        <v>0</v>
      </c>
      <c r="N239" s="60"/>
      <c r="R239" s="58" t="str">
        <f t="shared" si="43"/>
        <v>NOT</v>
      </c>
      <c r="S239" s="58" t="str">
        <f t="shared" si="44"/>
        <v>NOT</v>
      </c>
      <c r="T239" s="58" t="str">
        <f t="shared" si="45"/>
        <v>NOT</v>
      </c>
      <c r="V239" s="58">
        <f t="shared" si="46"/>
      </c>
    </row>
    <row r="240" spans="2:22" ht="12.75">
      <c r="B240" s="194"/>
      <c r="C240" s="65"/>
      <c r="D240" s="195"/>
      <c r="E240" s="180"/>
      <c r="F240" s="196"/>
      <c r="G240" s="180"/>
      <c r="H240" s="197"/>
      <c r="I240" s="180"/>
      <c r="J240" s="197"/>
      <c r="K240" s="65"/>
      <c r="L240" s="107">
        <f t="shared" si="42"/>
        <v>0</v>
      </c>
      <c r="N240" s="60"/>
      <c r="R240" s="58" t="str">
        <f t="shared" si="43"/>
        <v>NOT</v>
      </c>
      <c r="S240" s="58" t="str">
        <f t="shared" si="44"/>
        <v>NOT</v>
      </c>
      <c r="T240" s="58" t="str">
        <f t="shared" si="45"/>
        <v>NOT</v>
      </c>
      <c r="V240" s="58">
        <f t="shared" si="46"/>
      </c>
    </row>
    <row r="241" spans="2:22" ht="12.75">
      <c r="B241" s="194"/>
      <c r="C241" s="65"/>
      <c r="D241" s="195"/>
      <c r="E241" s="180"/>
      <c r="F241" s="196"/>
      <c r="G241" s="180"/>
      <c r="H241" s="197"/>
      <c r="I241" s="180"/>
      <c r="J241" s="197"/>
      <c r="K241" s="65"/>
      <c r="L241" s="107">
        <f t="shared" si="42"/>
        <v>0</v>
      </c>
      <c r="N241" s="60"/>
      <c r="R241" s="58" t="str">
        <f t="shared" si="43"/>
        <v>NOT</v>
      </c>
      <c r="S241" s="58" t="str">
        <f t="shared" si="44"/>
        <v>NOT</v>
      </c>
      <c r="T241" s="58" t="str">
        <f t="shared" si="45"/>
        <v>NOT</v>
      </c>
      <c r="V241" s="58">
        <f t="shared" si="46"/>
      </c>
    </row>
    <row r="242" spans="2:14" ht="12.75">
      <c r="B242" s="81"/>
      <c r="C242" s="65"/>
      <c r="D242" s="60"/>
      <c r="F242" s="60"/>
      <c r="H242" s="60"/>
      <c r="J242" s="60"/>
      <c r="K242" s="65"/>
      <c r="L242" s="60"/>
      <c r="N242" s="168"/>
    </row>
    <row r="243" spans="1:18" ht="13.5" customHeight="1">
      <c r="A243" s="207"/>
      <c r="B243" s="209" t="s">
        <v>141</v>
      </c>
      <c r="C243" s="186"/>
      <c r="D243" s="524" t="s">
        <v>339</v>
      </c>
      <c r="E243" s="525"/>
      <c r="F243" s="525"/>
      <c r="G243" s="525"/>
      <c r="H243" s="526"/>
      <c r="I243" s="187"/>
      <c r="J243" s="211" t="s">
        <v>11</v>
      </c>
      <c r="K243" s="65"/>
      <c r="L243" s="350">
        <f>IF(LEN(D1)&gt;18,1000,0)</f>
        <v>0</v>
      </c>
      <c r="M243" s="183"/>
      <c r="N243" s="351">
        <f>IF(L243=0,0%,L243/L$3)</f>
        <v>0</v>
      </c>
      <c r="R243" s="58" t="e">
        <f>IF(AND(#REF!="NOT",#REF!="NOT",#REF!="NOT"),"NOT",D243)</f>
        <v>#REF!</v>
      </c>
    </row>
    <row r="244" spans="2:22" ht="12.75">
      <c r="B244" s="81"/>
      <c r="C244" s="65"/>
      <c r="D244" s="60"/>
      <c r="F244" s="60"/>
      <c r="H244" s="60"/>
      <c r="J244" s="60"/>
      <c r="K244" s="65"/>
      <c r="L244" s="60"/>
      <c r="N244" s="168"/>
      <c r="R244" s="235" t="str">
        <f>LEFT('1. General Data'!E25,5)</f>
        <v>Error</v>
      </c>
      <c r="S244" s="172">
        <f>IF('9. Light Project budget summary'!L39&gt;0,'9. Light Project budget summary'!L37/'9. Light Project budget summary'!L39,0)</f>
        <v>0</v>
      </c>
      <c r="T244" s="172" t="s">
        <v>89</v>
      </c>
      <c r="U244" s="234" t="s">
        <v>17</v>
      </c>
      <c r="V244" s="206">
        <v>0.5</v>
      </c>
    </row>
    <row r="245" spans="1:22" ht="40.5" customHeight="1">
      <c r="A245" s="184">
        <v>7</v>
      </c>
      <c r="B245" s="185" t="s">
        <v>139</v>
      </c>
      <c r="C245" s="186"/>
      <c r="D245" s="518" t="s">
        <v>340</v>
      </c>
      <c r="E245" s="519"/>
      <c r="F245" s="519"/>
      <c r="G245" s="519"/>
      <c r="H245" s="520"/>
      <c r="I245" s="187"/>
      <c r="J245" s="188" t="s">
        <v>11</v>
      </c>
      <c r="K245" s="186"/>
      <c r="L245" s="189">
        <f>SUM(L253:L262)</f>
        <v>0</v>
      </c>
      <c r="M245" s="187"/>
      <c r="N245" s="190">
        <f>IF(L245=0,0%,L245/L$3)</f>
        <v>0</v>
      </c>
      <c r="O245" s="71"/>
      <c r="P245" s="72"/>
      <c r="Q245" s="235" t="e">
        <f>IF(R244=#REF!,IF(#REF!&gt;#REF!,D245,0),IF(AND(OR(R244=U245,R244=#REF!,R244=U246),N245&gt;V245),D245,0))</f>
        <v>#REF!</v>
      </c>
      <c r="R245" s="235">
        <f>IF(AND(R244=U244,S244&lt;V244),F245,0)</f>
        <v>0</v>
      </c>
      <c r="S245" s="172">
        <f>IF('9. Light Project budget summary'!L39&gt;0,'9. Light Project budget summary'!L37/'9. Light Project budget summary'!L39,0)</f>
        <v>0</v>
      </c>
      <c r="T245" s="172" t="s">
        <v>90</v>
      </c>
      <c r="U245" s="234" t="s">
        <v>19</v>
      </c>
      <c r="V245" s="206">
        <v>0.7</v>
      </c>
    </row>
    <row r="246" spans="1:22" s="55" customFormat="1" ht="7.5" customHeight="1">
      <c r="A246" s="64"/>
      <c r="B246" s="65"/>
      <c r="C246" s="65"/>
      <c r="D246" s="51"/>
      <c r="E246" s="51"/>
      <c r="F246" s="51"/>
      <c r="G246" s="51"/>
      <c r="H246" s="51"/>
      <c r="I246" s="51"/>
      <c r="J246" s="51"/>
      <c r="K246" s="65"/>
      <c r="L246" s="51"/>
      <c r="M246" s="51"/>
      <c r="N246" s="51"/>
      <c r="O246" s="66"/>
      <c r="S246" s="172">
        <f>IF('9. Light Project budget summary'!L39&gt;0,'9. Light Project budget summary'!L37/'9. Light Project budget summary'!L39,0)</f>
        <v>0</v>
      </c>
      <c r="T246" s="172" t="s">
        <v>90</v>
      </c>
      <c r="U246" s="234" t="s">
        <v>15</v>
      </c>
      <c r="V246" s="206">
        <v>0.7</v>
      </c>
    </row>
    <row r="247" spans="1:22" s="55" customFormat="1" ht="3" customHeight="1">
      <c r="A247" s="64"/>
      <c r="B247" s="65"/>
      <c r="C247" s="65"/>
      <c r="D247" s="51"/>
      <c r="E247" s="51"/>
      <c r="F247" s="51"/>
      <c r="G247" s="51"/>
      <c r="H247" s="51"/>
      <c r="I247" s="51"/>
      <c r="J247" s="51"/>
      <c r="K247" s="65"/>
      <c r="L247" s="51"/>
      <c r="M247" s="51"/>
      <c r="N247" s="51"/>
      <c r="O247" s="66"/>
      <c r="V247" s="58"/>
    </row>
    <row r="248" spans="2:18" ht="29.25" customHeight="1">
      <c r="B248" s="529" t="s">
        <v>410</v>
      </c>
      <c r="C248" s="529"/>
      <c r="D248" s="529"/>
      <c r="E248" s="529"/>
      <c r="F248" s="529"/>
      <c r="G248" s="529"/>
      <c r="H248" s="529"/>
      <c r="I248" s="529"/>
      <c r="J248" s="529"/>
      <c r="K248" s="529"/>
      <c r="L248" s="529"/>
      <c r="N248" s="168"/>
      <c r="R248" s="58" t="e">
        <f>IF(AND((#REF!&gt;0),ISBLANK(B250)),B248,"NOT")</f>
        <v>#REF!</v>
      </c>
    </row>
    <row r="249" spans="2:14" ht="3" customHeight="1">
      <c r="B249" s="81"/>
      <c r="C249" s="65"/>
      <c r="D249" s="60"/>
      <c r="F249" s="60"/>
      <c r="H249" s="60"/>
      <c r="J249" s="60"/>
      <c r="K249" s="65"/>
      <c r="L249" s="60"/>
      <c r="N249" s="168"/>
    </row>
    <row r="250" spans="2:14" ht="90" customHeight="1">
      <c r="B250" s="521"/>
      <c r="C250" s="522"/>
      <c r="D250" s="522"/>
      <c r="E250" s="522"/>
      <c r="F250" s="522"/>
      <c r="G250" s="522"/>
      <c r="H250" s="522"/>
      <c r="I250" s="522"/>
      <c r="J250" s="522"/>
      <c r="K250" s="522"/>
      <c r="L250" s="523"/>
      <c r="M250" s="51" t="s">
        <v>12</v>
      </c>
      <c r="N250" s="168"/>
    </row>
    <row r="251" spans="2:14" ht="3.75" customHeight="1">
      <c r="B251" s="81"/>
      <c r="C251" s="65"/>
      <c r="D251" s="60"/>
      <c r="F251" s="60"/>
      <c r="H251" s="60"/>
      <c r="J251" s="60"/>
      <c r="K251" s="65"/>
      <c r="L251" s="60"/>
      <c r="N251" s="168"/>
    </row>
    <row r="252" spans="2:20" ht="12.75" customHeight="1">
      <c r="B252" s="181" t="s">
        <v>10</v>
      </c>
      <c r="C252" s="65"/>
      <c r="D252" s="181" t="s">
        <v>409</v>
      </c>
      <c r="F252" s="181" t="s">
        <v>113</v>
      </c>
      <c r="H252" s="181" t="s">
        <v>9</v>
      </c>
      <c r="J252" s="181" t="s">
        <v>8</v>
      </c>
      <c r="K252" s="182"/>
      <c r="L252" s="80" t="s">
        <v>81</v>
      </c>
      <c r="N252" s="60"/>
      <c r="R252" s="192" t="e">
        <f>IF(AND(R253="NOT",R254="NOT",R255="NOT",R256="NOT",R257="NOT",R258="NOT",R259="NOT",R260="NOT",R261="NOT",R262="NOT",R248="NOT"),"NOT",#REF!)</f>
        <v>#REF!</v>
      </c>
      <c r="S252" s="192" t="e">
        <f>IF(AND(S253="NOT",S254="NOT",S255="NOT",S256="NOT",S257="NOT",S258="NOT",S259="NOT",S260="NOT",S261="NOT",S262="NOT",R248="NOT"),"NOT",#REF!)</f>
        <v>#REF!</v>
      </c>
      <c r="T252" s="192" t="e">
        <f>IF(AND(T253="NOT",T254="NOT",T255="NOT",T256="NOT",T257="NOT",T258="NOT",T259="NOT",T260="NOT",T261="NOT",T262="NOT",R248="NOT"),"NOT",#REF!)</f>
        <v>#REF!</v>
      </c>
    </row>
    <row r="253" spans="2:22" ht="12.75">
      <c r="B253" s="194"/>
      <c r="C253" s="65"/>
      <c r="D253" s="195"/>
      <c r="E253" s="180"/>
      <c r="F253" s="196"/>
      <c r="G253" s="180"/>
      <c r="H253" s="197"/>
      <c r="I253" s="180"/>
      <c r="J253" s="197"/>
      <c r="K253" s="65"/>
      <c r="L253" s="107">
        <f>TRUNC(H253*J253,2)</f>
        <v>0</v>
      </c>
      <c r="N253" s="60"/>
      <c r="R253" s="58" t="str">
        <f aca="true" t="shared" si="47" ref="R253:R262">IF(AND(($L253&gt;0),ISBLANK(B253)),B253,"NOT")</f>
        <v>NOT</v>
      </c>
      <c r="S253" s="58" t="str">
        <f aca="true" t="shared" si="48" ref="S253:S262">IF(AND(($L253&gt;0),ISBLANK(D253)),D253,"NOT")</f>
        <v>NOT</v>
      </c>
      <c r="T253" s="58" t="str">
        <f aca="true" t="shared" si="49" ref="T253:T262">IF(AND(($L253&gt;0),ISBLANK(F253)),F253,"NOT")</f>
        <v>NOT</v>
      </c>
      <c r="V253" s="58">
        <f aca="true" t="shared" si="50" ref="V253:V262">LEFT(D253,3)</f>
      </c>
    </row>
    <row r="254" spans="2:22" ht="12.75">
      <c r="B254" s="194"/>
      <c r="C254" s="65"/>
      <c r="D254" s="195"/>
      <c r="E254" s="180"/>
      <c r="F254" s="196"/>
      <c r="G254" s="180"/>
      <c r="H254" s="197"/>
      <c r="I254" s="180"/>
      <c r="J254" s="197"/>
      <c r="K254" s="65"/>
      <c r="L254" s="107">
        <f aca="true" t="shared" si="51" ref="L254:L262">TRUNC(H254*J254,2)</f>
        <v>0</v>
      </c>
      <c r="N254" s="60"/>
      <c r="R254" s="58" t="str">
        <f t="shared" si="47"/>
        <v>NOT</v>
      </c>
      <c r="S254" s="58" t="str">
        <f t="shared" si="48"/>
        <v>NOT</v>
      </c>
      <c r="T254" s="58" t="str">
        <f t="shared" si="49"/>
        <v>NOT</v>
      </c>
      <c r="V254" s="58">
        <f t="shared" si="50"/>
      </c>
    </row>
    <row r="255" spans="2:22" ht="12.75">
      <c r="B255" s="194"/>
      <c r="C255" s="65"/>
      <c r="D255" s="195"/>
      <c r="E255" s="180"/>
      <c r="F255" s="196"/>
      <c r="G255" s="180"/>
      <c r="H255" s="197"/>
      <c r="I255" s="180"/>
      <c r="J255" s="197"/>
      <c r="K255" s="65"/>
      <c r="L255" s="107">
        <f t="shared" si="51"/>
        <v>0</v>
      </c>
      <c r="N255" s="60"/>
      <c r="R255" s="58" t="str">
        <f t="shared" si="47"/>
        <v>NOT</v>
      </c>
      <c r="S255" s="58" t="str">
        <f t="shared" si="48"/>
        <v>NOT</v>
      </c>
      <c r="T255" s="58" t="str">
        <f t="shared" si="49"/>
        <v>NOT</v>
      </c>
      <c r="V255" s="58">
        <f t="shared" si="50"/>
      </c>
    </row>
    <row r="256" spans="2:22" ht="12.75">
      <c r="B256" s="194"/>
      <c r="C256" s="65"/>
      <c r="D256" s="195"/>
      <c r="E256" s="180"/>
      <c r="F256" s="196"/>
      <c r="G256" s="180"/>
      <c r="H256" s="197"/>
      <c r="I256" s="180"/>
      <c r="J256" s="197"/>
      <c r="K256" s="65"/>
      <c r="L256" s="107">
        <f t="shared" si="51"/>
        <v>0</v>
      </c>
      <c r="N256" s="60"/>
      <c r="R256" s="58" t="str">
        <f t="shared" si="47"/>
        <v>NOT</v>
      </c>
      <c r="S256" s="58" t="str">
        <f t="shared" si="48"/>
        <v>NOT</v>
      </c>
      <c r="T256" s="58" t="str">
        <f t="shared" si="49"/>
        <v>NOT</v>
      </c>
      <c r="V256" s="58">
        <f t="shared" si="50"/>
      </c>
    </row>
    <row r="257" spans="2:22" ht="12.75">
      <c r="B257" s="194"/>
      <c r="C257" s="65"/>
      <c r="D257" s="195"/>
      <c r="E257" s="180"/>
      <c r="F257" s="196"/>
      <c r="G257" s="180"/>
      <c r="H257" s="197"/>
      <c r="I257" s="180"/>
      <c r="J257" s="197"/>
      <c r="K257" s="65"/>
      <c r="L257" s="107">
        <f t="shared" si="51"/>
        <v>0</v>
      </c>
      <c r="N257" s="60"/>
      <c r="R257" s="58" t="str">
        <f t="shared" si="47"/>
        <v>NOT</v>
      </c>
      <c r="S257" s="58" t="str">
        <f t="shared" si="48"/>
        <v>NOT</v>
      </c>
      <c r="T257" s="58" t="str">
        <f t="shared" si="49"/>
        <v>NOT</v>
      </c>
      <c r="V257" s="58">
        <f t="shared" si="50"/>
      </c>
    </row>
    <row r="258" spans="2:22" ht="12.75">
      <c r="B258" s="194"/>
      <c r="C258" s="65"/>
      <c r="D258" s="195"/>
      <c r="E258" s="180"/>
      <c r="F258" s="196"/>
      <c r="G258" s="180"/>
      <c r="H258" s="197"/>
      <c r="I258" s="180"/>
      <c r="J258" s="197"/>
      <c r="K258" s="65"/>
      <c r="L258" s="107">
        <f t="shared" si="51"/>
        <v>0</v>
      </c>
      <c r="N258" s="60"/>
      <c r="R258" s="58" t="str">
        <f t="shared" si="47"/>
        <v>NOT</v>
      </c>
      <c r="S258" s="58" t="str">
        <f t="shared" si="48"/>
        <v>NOT</v>
      </c>
      <c r="T258" s="58" t="str">
        <f t="shared" si="49"/>
        <v>NOT</v>
      </c>
      <c r="V258" s="58">
        <f t="shared" si="50"/>
      </c>
    </row>
    <row r="259" spans="2:22" ht="12.75">
      <c r="B259" s="194"/>
      <c r="C259" s="65"/>
      <c r="D259" s="195"/>
      <c r="E259" s="180"/>
      <c r="F259" s="196"/>
      <c r="G259" s="180"/>
      <c r="H259" s="197"/>
      <c r="I259" s="180"/>
      <c r="J259" s="197"/>
      <c r="K259" s="65"/>
      <c r="L259" s="107">
        <f t="shared" si="51"/>
        <v>0</v>
      </c>
      <c r="N259" s="60"/>
      <c r="R259" s="58" t="str">
        <f t="shared" si="47"/>
        <v>NOT</v>
      </c>
      <c r="S259" s="58" t="str">
        <f t="shared" si="48"/>
        <v>NOT</v>
      </c>
      <c r="T259" s="58" t="str">
        <f t="shared" si="49"/>
        <v>NOT</v>
      </c>
      <c r="V259" s="58">
        <f t="shared" si="50"/>
      </c>
    </row>
    <row r="260" spans="2:22" ht="12.75">
      <c r="B260" s="194"/>
      <c r="C260" s="65"/>
      <c r="D260" s="195"/>
      <c r="E260" s="180"/>
      <c r="F260" s="196"/>
      <c r="G260" s="180"/>
      <c r="H260" s="197"/>
      <c r="I260" s="180"/>
      <c r="J260" s="197"/>
      <c r="K260" s="65"/>
      <c r="L260" s="107">
        <f t="shared" si="51"/>
        <v>0</v>
      </c>
      <c r="N260" s="60"/>
      <c r="R260" s="58" t="str">
        <f t="shared" si="47"/>
        <v>NOT</v>
      </c>
      <c r="S260" s="58" t="str">
        <f t="shared" si="48"/>
        <v>NOT</v>
      </c>
      <c r="T260" s="58" t="str">
        <f t="shared" si="49"/>
        <v>NOT</v>
      </c>
      <c r="V260" s="58">
        <f t="shared" si="50"/>
      </c>
    </row>
    <row r="261" spans="2:22" ht="12.75">
      <c r="B261" s="194"/>
      <c r="C261" s="65"/>
      <c r="D261" s="195"/>
      <c r="E261" s="180"/>
      <c r="F261" s="196"/>
      <c r="G261" s="180"/>
      <c r="H261" s="197"/>
      <c r="I261" s="180"/>
      <c r="J261" s="197"/>
      <c r="K261" s="65"/>
      <c r="L261" s="107">
        <f t="shared" si="51"/>
        <v>0</v>
      </c>
      <c r="N261" s="60"/>
      <c r="R261" s="58" t="str">
        <f t="shared" si="47"/>
        <v>NOT</v>
      </c>
      <c r="S261" s="58" t="str">
        <f t="shared" si="48"/>
        <v>NOT</v>
      </c>
      <c r="T261" s="58" t="str">
        <f t="shared" si="49"/>
        <v>NOT</v>
      </c>
      <c r="V261" s="58">
        <f t="shared" si="50"/>
      </c>
    </row>
    <row r="262" spans="2:22" ht="12.75">
      <c r="B262" s="194"/>
      <c r="C262" s="65"/>
      <c r="D262" s="195"/>
      <c r="E262" s="180"/>
      <c r="F262" s="196"/>
      <c r="G262" s="180"/>
      <c r="H262" s="197"/>
      <c r="I262" s="180"/>
      <c r="J262" s="197"/>
      <c r="K262" s="65"/>
      <c r="L262" s="107">
        <f t="shared" si="51"/>
        <v>0</v>
      </c>
      <c r="N262" s="60"/>
      <c r="R262" s="58" t="str">
        <f t="shared" si="47"/>
        <v>NOT</v>
      </c>
      <c r="S262" s="58" t="str">
        <f t="shared" si="48"/>
        <v>NOT</v>
      </c>
      <c r="T262" s="58" t="str">
        <f t="shared" si="49"/>
        <v>NOT</v>
      </c>
      <c r="V262" s="58">
        <f t="shared" si="50"/>
      </c>
    </row>
    <row r="263" spans="2:14" ht="12.75">
      <c r="B263" s="81"/>
      <c r="C263" s="65"/>
      <c r="D263" s="60"/>
      <c r="F263" s="60"/>
      <c r="H263" s="60"/>
      <c r="J263" s="60"/>
      <c r="K263" s="65"/>
      <c r="L263" s="60"/>
      <c r="N263" s="168"/>
    </row>
    <row r="264" spans="1:14" ht="18" customHeight="1">
      <c r="A264" s="198"/>
      <c r="B264" s="199"/>
      <c r="C264" s="200"/>
      <c r="D264" s="201"/>
      <c r="E264" s="202"/>
      <c r="F264" s="201"/>
      <c r="G264" s="202"/>
      <c r="H264" s="201"/>
      <c r="I264" s="202"/>
      <c r="J264" s="201"/>
      <c r="K264" s="200"/>
      <c r="L264" s="201"/>
      <c r="M264" s="202"/>
      <c r="N264" s="203"/>
    </row>
    <row r="265" ht="12.75" hidden="1"/>
    <row r="266" spans="3:12" ht="25.5" hidden="1">
      <c r="C266" s="31" t="str">
        <f>LEFT(D266,3)</f>
        <v>1. </v>
      </c>
      <c r="D266" s="325" t="str">
        <f>CONCATENATE('4. Light Project Activities'!A14," ",'4. Light Project Activities'!B14)</f>
        <v>1. Project administration and management</v>
      </c>
      <c r="L266" s="31">
        <f aca="true" t="shared" si="52" ref="L266:L289">SUMIF($V$6:$V$263,C266,$L$6:$L$263)</f>
        <v>0</v>
      </c>
    </row>
    <row r="267" spans="3:12" ht="12.75" hidden="1">
      <c r="C267" s="31" t="str">
        <f aca="true" t="shared" si="53" ref="C267:C289">LEFT(D267,3)</f>
        <v>2. </v>
      </c>
      <c r="D267" s="325" t="str">
        <f>CONCATENATE('4. Light Project Activities'!A15," ",'4. Light Project Activities'!B15)</f>
        <v>2. Information and publicity</v>
      </c>
      <c r="L267" s="31">
        <f t="shared" si="52"/>
        <v>0</v>
      </c>
    </row>
    <row r="268" spans="3:12" ht="12.75" hidden="1">
      <c r="C268" s="31" t="str">
        <f t="shared" si="53"/>
        <v>3. </v>
      </c>
      <c r="D268" s="325" t="str">
        <f>CONCATENATE('4. Light Project Activities'!A16," ",'4. Light Project Activities'!B16)</f>
        <v>3. Cooperation activity 1</v>
      </c>
      <c r="L268" s="31">
        <f t="shared" si="52"/>
        <v>0</v>
      </c>
    </row>
    <row r="269" spans="3:12" ht="12.75" hidden="1">
      <c r="C269" s="31" t="str">
        <f t="shared" si="53"/>
        <v>4. </v>
      </c>
      <c r="D269" s="325" t="str">
        <f>CONCATENATE('4. Light Project Activities'!A17," ",'4. Light Project Activities'!B17)</f>
        <v>4. Cooperation activity 2</v>
      </c>
      <c r="L269" s="31">
        <f t="shared" si="52"/>
        <v>0</v>
      </c>
    </row>
    <row r="270" spans="3:12" ht="12.75" hidden="1">
      <c r="C270" s="31" t="str">
        <f t="shared" si="53"/>
        <v>5. </v>
      </c>
      <c r="D270" s="325" t="str">
        <f>CONCATENATE('4. Light Project Activities'!A18," ",'4. Light Project Activities'!B18)</f>
        <v>5. Cooperation activity 3</v>
      </c>
      <c r="L270" s="31">
        <f t="shared" si="52"/>
        <v>0</v>
      </c>
    </row>
    <row r="271" spans="3:12" ht="12.75" hidden="1">
      <c r="C271" s="31" t="str">
        <f t="shared" si="53"/>
        <v>6. </v>
      </c>
      <c r="D271" s="325" t="str">
        <f>CONCATENATE('4. Light Project Activities'!A19," ",'4. Light Project Activities'!B19)</f>
        <v>6. etc.</v>
      </c>
      <c r="L271" s="31">
        <f t="shared" si="52"/>
        <v>0</v>
      </c>
    </row>
    <row r="272" spans="3:12" ht="12.75" hidden="1">
      <c r="C272" s="31" t="str">
        <f t="shared" si="53"/>
        <v>7. </v>
      </c>
      <c r="D272" s="325" t="str">
        <f>CONCATENATE('4. Light Project Activities'!A20," ",'4. Light Project Activities'!B20)</f>
        <v>7. </v>
      </c>
      <c r="L272" s="31">
        <f t="shared" si="52"/>
        <v>0</v>
      </c>
    </row>
    <row r="273" spans="3:12" ht="12.75" hidden="1">
      <c r="C273" s="31" t="str">
        <f t="shared" si="53"/>
        <v>8. </v>
      </c>
      <c r="D273" s="325" t="str">
        <f>CONCATENATE('4. Light Project Activities'!A21," ",'4. Light Project Activities'!B21)</f>
        <v>8. </v>
      </c>
      <c r="L273" s="31">
        <f t="shared" si="52"/>
        <v>0</v>
      </c>
    </row>
    <row r="274" spans="3:12" ht="12.75" hidden="1">
      <c r="C274" s="31" t="str">
        <f t="shared" si="53"/>
        <v>9. </v>
      </c>
      <c r="D274" s="325" t="str">
        <f>CONCATENATE('4. Light Project Activities'!A22," ",'4. Light Project Activities'!B22)</f>
        <v>9. </v>
      </c>
      <c r="L274" s="31">
        <f t="shared" si="52"/>
        <v>0</v>
      </c>
    </row>
    <row r="275" spans="3:12" ht="12.75" hidden="1">
      <c r="C275" s="31" t="str">
        <f t="shared" si="53"/>
        <v>10.</v>
      </c>
      <c r="D275" s="325" t="str">
        <f>CONCATENATE('4. Light Project Activities'!A23," ",'4. Light Project Activities'!B23)</f>
        <v>10. </v>
      </c>
      <c r="L275" s="31">
        <f t="shared" si="52"/>
        <v>0</v>
      </c>
    </row>
    <row r="276" spans="3:12" ht="12.75" hidden="1">
      <c r="C276" s="31" t="str">
        <f t="shared" si="53"/>
        <v>11.</v>
      </c>
      <c r="D276" s="325" t="str">
        <f>CONCATENATE('4. Light Project Activities'!A24," ",'4. Light Project Activities'!B24)</f>
        <v>11. </v>
      </c>
      <c r="L276" s="31">
        <f t="shared" si="52"/>
        <v>0</v>
      </c>
    </row>
    <row r="277" spans="3:12" ht="12.75" hidden="1">
      <c r="C277" s="31" t="str">
        <f t="shared" si="53"/>
        <v>12.</v>
      </c>
      <c r="D277" s="325" t="str">
        <f>CONCATENATE('4. Light Project Activities'!A25," ",'4. Light Project Activities'!B25)</f>
        <v>12. </v>
      </c>
      <c r="L277" s="31">
        <f t="shared" si="52"/>
        <v>0</v>
      </c>
    </row>
    <row r="278" spans="2:12" ht="12.75" hidden="1">
      <c r="B278" s="403"/>
      <c r="C278" s="403">
        <f t="shared" si="53"/>
      </c>
      <c r="D278" s="403"/>
      <c r="L278" s="31">
        <f t="shared" si="52"/>
        <v>0</v>
      </c>
    </row>
    <row r="279" spans="2:12" ht="12.75" hidden="1">
      <c r="B279" s="403"/>
      <c r="C279" s="403">
        <f t="shared" si="53"/>
      </c>
      <c r="D279" s="403"/>
      <c r="L279" s="31">
        <f t="shared" si="52"/>
        <v>0</v>
      </c>
    </row>
    <row r="280" spans="2:12" ht="12.75" hidden="1">
      <c r="B280" s="403"/>
      <c r="C280" s="403">
        <f t="shared" si="53"/>
      </c>
      <c r="D280" s="403"/>
      <c r="L280" s="31">
        <f t="shared" si="52"/>
        <v>0</v>
      </c>
    </row>
    <row r="281" spans="2:12" ht="12.75" hidden="1">
      <c r="B281" s="403"/>
      <c r="C281" s="403">
        <f t="shared" si="53"/>
      </c>
      <c r="D281" s="403"/>
      <c r="L281" s="31">
        <f t="shared" si="52"/>
        <v>0</v>
      </c>
    </row>
    <row r="282" spans="2:12" ht="12.75" hidden="1">
      <c r="B282" s="403"/>
      <c r="C282" s="403">
        <f t="shared" si="53"/>
      </c>
      <c r="D282" s="403"/>
      <c r="L282" s="31">
        <f t="shared" si="52"/>
        <v>0</v>
      </c>
    </row>
    <row r="283" spans="2:12" ht="12.75" hidden="1">
      <c r="B283" s="403"/>
      <c r="C283" s="403">
        <f t="shared" si="53"/>
      </c>
      <c r="D283" s="403"/>
      <c r="L283" s="31">
        <f t="shared" si="52"/>
        <v>0</v>
      </c>
    </row>
    <row r="284" spans="2:12" ht="12.75" hidden="1">
      <c r="B284" s="403"/>
      <c r="C284" s="403">
        <f t="shared" si="53"/>
      </c>
      <c r="D284" s="403"/>
      <c r="L284" s="31">
        <f t="shared" si="52"/>
        <v>0</v>
      </c>
    </row>
    <row r="285" spans="2:12" ht="12.75" hidden="1">
      <c r="B285" s="403"/>
      <c r="C285" s="403">
        <f t="shared" si="53"/>
      </c>
      <c r="D285" s="403"/>
      <c r="L285" s="31">
        <f t="shared" si="52"/>
        <v>0</v>
      </c>
    </row>
    <row r="286" spans="2:12" ht="12.75" hidden="1">
      <c r="B286" s="403"/>
      <c r="C286" s="403">
        <f t="shared" si="53"/>
      </c>
      <c r="D286" s="403"/>
      <c r="L286" s="31">
        <f t="shared" si="52"/>
        <v>0</v>
      </c>
    </row>
    <row r="287" spans="2:12" ht="12.75" hidden="1">
      <c r="B287" s="403"/>
      <c r="C287" s="403">
        <f t="shared" si="53"/>
      </c>
      <c r="D287" s="403"/>
      <c r="L287" s="31">
        <f t="shared" si="52"/>
        <v>0</v>
      </c>
    </row>
    <row r="288" spans="2:12" ht="12.75" hidden="1">
      <c r="B288" s="403"/>
      <c r="C288" s="403">
        <f t="shared" si="53"/>
      </c>
      <c r="D288" s="403"/>
      <c r="L288" s="31">
        <f t="shared" si="52"/>
        <v>0</v>
      </c>
    </row>
    <row r="289" spans="2:12" ht="12.75" hidden="1">
      <c r="B289" s="403"/>
      <c r="C289" s="403">
        <f t="shared" si="53"/>
      </c>
      <c r="D289" s="403"/>
      <c r="L289" s="31">
        <f t="shared" si="52"/>
        <v>0</v>
      </c>
    </row>
    <row r="290" spans="3:4" ht="12.75" hidden="1">
      <c r="C290" s="31"/>
      <c r="D290" s="85"/>
    </row>
    <row r="291" ht="12.75">
      <c r="C291" s="31"/>
    </row>
    <row r="292" ht="12.75">
      <c r="C292" s="31"/>
    </row>
    <row r="293" ht="12.75">
      <c r="C293" s="31"/>
    </row>
    <row r="294" ht="12.75">
      <c r="C294" s="31"/>
    </row>
    <row r="295" ht="12.75">
      <c r="C295" s="31"/>
    </row>
  </sheetData>
  <sheetProtection selectLockedCells="1"/>
  <protectedRanges>
    <protectedRange sqref="A4 A224 A192 A210 A226 A246:A247 A34 A178 A96 A60 A80 A62 A98 A146 A117 A130 A119 A148 A180 A164 A8 A10 A166 A190" name="XI_XIV Előkészítő_1"/>
    <protectedRange sqref="K225 K227:K230 B225:C225 B5:C7 K232:K242 K248:K251 K16:K32 K58 B58:C58 B248:C264 K6:K7 K216:K223 B193:C209 K63:K66 K81:K84 B61:C61 B81:C95 K86:K95 B63:C79 K68:K79 K61 K99:K102 K97 B97:C97 B99:C116 K104:K116 K120:K123 K131:K134 B118:C118 B131:C145 K136:K145 K118 K149:K152 B120:C129 B147:C147 K147 K125:K129 K154:K163 B149:C163 K198:K209 K253:K264 K40:K56 K167:K170 K165 B165:C165 B167:C177 K172:K177 B227:C242 K181:K184 B212:C223 K193:K196 K191 B191:C191 B181:C189 K179 B179:C179 K186:K189 K211:K214 K244:K245 B244:C245 K11:K14 B11:C32 K35:K38 B35:C56" name="XI_XIV Előkészítő_2_1"/>
    <protectedRange sqref="B59:C59 K59" name="XI_XIV Előkészítő_2_3"/>
    <protectedRange sqref="B211:C211" name="XI_XIV Előkészítő_2"/>
    <protectedRange sqref="K5" name="XI_XIV Előkészítő_2_5"/>
    <protectedRange sqref="B9:C9 K9" name="XI_XIV Előkészítő_2_1_2"/>
    <protectedRange sqref="B33:C33 K33" name="XI_XIV Előkészítő_2_1_2_1"/>
    <protectedRange sqref="K57 B57:C57" name="XI_XIV Előkészítő_2_1_2_2"/>
    <protectedRange sqref="B243:C243 K243" name="XI_XIV Előkészítő_2_1_2_3"/>
  </protectedRanges>
  <mergeCells count="55">
    <mergeCell ref="A1:B1"/>
    <mergeCell ref="D1:N1"/>
    <mergeCell ref="B13:L13"/>
    <mergeCell ref="D3:H3"/>
    <mergeCell ref="D5:H5"/>
    <mergeCell ref="D7:H7"/>
    <mergeCell ref="B11:L11"/>
    <mergeCell ref="B183:L183"/>
    <mergeCell ref="D191:H191"/>
    <mergeCell ref="B166:L166"/>
    <mergeCell ref="D147:H147"/>
    <mergeCell ref="B149:F149"/>
    <mergeCell ref="B169:L169"/>
    <mergeCell ref="D179:H179"/>
    <mergeCell ref="B181:F181"/>
    <mergeCell ref="B193:L193"/>
    <mergeCell ref="D9:H9"/>
    <mergeCell ref="B10:L10"/>
    <mergeCell ref="D33:H33"/>
    <mergeCell ref="B34:L34"/>
    <mergeCell ref="B35:L35"/>
    <mergeCell ref="B37:L37"/>
    <mergeCell ref="D57:H57"/>
    <mergeCell ref="D59:H59"/>
    <mergeCell ref="D61:H61"/>
    <mergeCell ref="B63:F63"/>
    <mergeCell ref="B65:L65"/>
    <mergeCell ref="D79:H79"/>
    <mergeCell ref="B81:F81"/>
    <mergeCell ref="B83:L83"/>
    <mergeCell ref="D118:H118"/>
    <mergeCell ref="B120:F120"/>
    <mergeCell ref="B122:L122"/>
    <mergeCell ref="B101:L101"/>
    <mergeCell ref="D116:H116"/>
    <mergeCell ref="D97:H97"/>
    <mergeCell ref="B99:F99"/>
    <mergeCell ref="D129:H129"/>
    <mergeCell ref="B133:L133"/>
    <mergeCell ref="B151:L151"/>
    <mergeCell ref="D165:H165"/>
    <mergeCell ref="B167:F167"/>
    <mergeCell ref="B131:L131"/>
    <mergeCell ref="B195:L195"/>
    <mergeCell ref="D209:H209"/>
    <mergeCell ref="B213:L213"/>
    <mergeCell ref="D223:H223"/>
    <mergeCell ref="D225:H225"/>
    <mergeCell ref="B211:L211"/>
    <mergeCell ref="B229:L229"/>
    <mergeCell ref="D243:H243"/>
    <mergeCell ref="D245:H245"/>
    <mergeCell ref="B250:L250"/>
    <mergeCell ref="B227:L227"/>
    <mergeCell ref="B248:L248"/>
  </mergeCells>
  <conditionalFormatting sqref="D79:H79 D61:H61 B81:F81 B63:F63 D97:H97 B99:F99 D129:H129 D118:H118 B131 B120:F120 D147:H147 B149:F149 D165:H165 B167:F167 D179:H179 B181:F181 D191:H191 D209:H209 D225:H225 B227 B248">
    <cfRule type="cellIs" priority="10" dxfId="25" operator="equal" stopIfTrue="1">
      <formula>$R61</formula>
    </cfRule>
  </conditionalFormatting>
  <conditionalFormatting sqref="B166:L166">
    <cfRule type="cellIs" priority="11" dxfId="25" operator="equal" stopIfTrue="1">
      <formula>$Q$166</formula>
    </cfRule>
  </conditionalFormatting>
  <conditionalFormatting sqref="B34:L34">
    <cfRule type="cellIs" priority="12" dxfId="25" operator="equal" stopIfTrue="1">
      <formula>$Q$34</formula>
    </cfRule>
  </conditionalFormatting>
  <conditionalFormatting sqref="B193">
    <cfRule type="cellIs" priority="8" dxfId="25" operator="equal" stopIfTrue="1">
      <formula>$R193</formula>
    </cfRule>
  </conditionalFormatting>
  <conditionalFormatting sqref="B211">
    <cfRule type="cellIs" priority="9" dxfId="25" operator="equal" stopIfTrue="1">
      <formula>$R211</formula>
    </cfRule>
  </conditionalFormatting>
  <conditionalFormatting sqref="D3:H3">
    <cfRule type="cellIs" priority="7" dxfId="25" operator="equal" stopIfTrue="1">
      <formula>O$3</formula>
    </cfRule>
  </conditionalFormatting>
  <conditionalFormatting sqref="D7:H7">
    <cfRule type="cellIs" priority="6" dxfId="25" operator="equal" stopIfTrue="1">
      <formula>$Q7</formula>
    </cfRule>
  </conditionalFormatting>
  <conditionalFormatting sqref="D9:H9">
    <cfRule type="cellIs" priority="5" dxfId="25" operator="equal" stopIfTrue="1">
      <formula>$R9</formula>
    </cfRule>
  </conditionalFormatting>
  <conditionalFormatting sqref="B11">
    <cfRule type="cellIs" priority="3" dxfId="25" operator="equal" stopIfTrue="1">
      <formula>$R11</formula>
    </cfRule>
  </conditionalFormatting>
  <conditionalFormatting sqref="B10:L10">
    <cfRule type="cellIs" priority="4" dxfId="25" operator="equal" stopIfTrue="1">
      <formula>$Q$34</formula>
    </cfRule>
  </conditionalFormatting>
  <conditionalFormatting sqref="D33:H33">
    <cfRule type="cellIs" priority="2" dxfId="25" operator="equal" stopIfTrue="1">
      <formula>$R33</formula>
    </cfRule>
  </conditionalFormatting>
  <conditionalFormatting sqref="B35">
    <cfRule type="cellIs" priority="1" dxfId="25" operator="equal" stopIfTrue="1">
      <formula>$R35</formula>
    </cfRule>
  </conditionalFormatting>
  <dataValidations count="5">
    <dataValidation type="decimal" operator="greaterThanOrEqual" allowBlank="1" showInputMessage="1" showErrorMessage="1" sqref="H253:H262 H216:H220 J186:J189 H186:H189 J172:J177 H154:H163 H125:H127 J125:J127 H104:H113 J104:J113 H86:H95 J86:J95 H68:H77 J68:J77 J40:J54 H40:H54 J154:J163 H136:H145 H172:H177 J136:J145 H198:H207 J198:J207 H232:H241 J232:J241 J216:J220 J253:J262 J16:J30 H16:H30">
      <formula1>0</formula1>
    </dataValidation>
    <dataValidation type="decimal" allowBlank="1" showInputMessage="1" showErrorMessage="1" sqref="H249 D249 F249 F251 L251 D251 J251 J249 L263:L264 D263:D264 F263:F264 J263:J264 H263:H264 H251 J228 N252:N262 F244 D244 H244 J244 H212 D212 F212 F214 L214 D214 J214 J212 H214 J194 N215:N220 H208 J208 F208 L208:L209 D208 L181:L182 D182 F182 F184 L184 D184 J184 H181:H182 H184 J181:J182 N185:N189 N171:N177 L128:L129 D128 H132 F128 J128 H128 D132 F132 F134 L134 D134 J134 J132 H134 H36 N135:N145 L147 L149:L150 D150 F150 F152 L152 D152 J152 H149:H150 H152 J149:J150 N124:N127 J120:J121 H123 H120:H121 J123 D123 L123 F123 F121 D121 L120:L121 L118 D114:D115 H114:H115 J114:J115 F114:F115 L114:L115 J99:J100 H102 H99:H100 J102 D102 L102 F102 F100">
      <formula1>0</formula1>
      <formula2>99999999.99</formula2>
    </dataValidation>
    <dataValidation type="decimal" allowBlank="1" showInputMessage="1" showErrorMessage="1" sqref="D100 L99:L100 L97 N85:N95 J81:J82 H84 H81:H82 J84 D84 L84 F84 F82 N67:N77 J63:J64 H66 D82 H78 J78 F78 L81:L82 D78 L78:L79 H63:H64 J66 D66 L66 F66 F64 D64 L63:L64 L61 N103:N113 D58 H58 J58 F58 D31:D32 L36 D6 H6 J6 F6 L6 D36 J36 H38 H12 J38 D38 L38 F38 N153:N163 J167:J168 H170 H167:H168 J170 D170 L170 F170 F168 D168 L167:L168 L165 F36 H194 H196 L194 J196 D196 L196 F196 F194 D194 L132 L191 N197:N207 H221:H222 D221:D222 L221:L222 F221:F222 J221:J222 N231:N241 H228 H230 H242 J242 F242 D242 H31:H32 L228 J230 D230 L230 F230 F228 D228 L212 L225 N39:N54 F55:F56">
      <formula1>0</formula1>
      <formula2>99999999.99</formula2>
    </dataValidation>
    <dataValidation type="decimal" allowBlank="1" showInputMessage="1" showErrorMessage="1" sqref="J55:J56 H55:H56 D55:D56 L55:L56 L58 L179 L9 L242:L244 L12 D12 J12 H14 L31:L33 J14 D14 L14 F14 F12 N15:N30 F31:F32 J31:J32 L249">
      <formula1>0</formula1>
      <formula2>99999999.99</formula2>
    </dataValidation>
    <dataValidation type="list" allowBlank="1" showInputMessage="1" showErrorMessage="1" sqref="D16:D30 D40:D54 D68:D77 D86:D95 D104:D113 D125:D127 D136:D145 D154:D163 D172:D177 D186:D189 D198:D207 D216:D220 D232:D241 D253:D262">
      <formula1>$D$266:$D$277</formula1>
    </dataValidation>
  </dataValidations>
  <printOptions/>
  <pageMargins left="0.6692913385826772" right="0.15748031496062992" top="0.31496062992125984" bottom="0.31496062992125984" header="0.15748031496062992" footer="0.11811023622047245"/>
  <pageSetup fitToHeight="12" fitToWidth="1" horizontalDpi="600" verticalDpi="600" orientation="portrait" scale="67" r:id="rId1"/>
  <headerFooter alignWithMargins="0">
    <oddFooter xml:space="preserve">&amp;C&amp;"Arial,Italic"&amp;A&amp;R&amp;"Arial,Italic"Page &amp;P of &amp;N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43"/>
  <sheetViews>
    <sheetView zoomScale="90" zoomScaleNormal="90" zoomScalePageLayoutView="0" workbookViewId="0" topLeftCell="A1">
      <selection activeCell="D6" sqref="D6"/>
    </sheetView>
  </sheetViews>
  <sheetFormatPr defaultColWidth="9.140625" defaultRowHeight="12.75"/>
  <cols>
    <col min="1" max="1" width="3.7109375" style="59" customWidth="1"/>
    <col min="2" max="2" width="35.57421875" style="31" customWidth="1"/>
    <col min="3" max="3" width="0.5625" style="31" customWidth="1"/>
    <col min="4" max="4" width="13.7109375" style="31" customWidth="1"/>
    <col min="5" max="5" width="0.5625" style="31" customWidth="1"/>
    <col min="6" max="6" width="13.7109375" style="31" customWidth="1"/>
    <col min="7" max="7" width="0.5625" style="31" customWidth="1"/>
    <col min="8" max="8" width="13.7109375" style="31" customWidth="1"/>
    <col min="9" max="9" width="0.5625" style="31" customWidth="1"/>
    <col min="10" max="10" width="13.7109375" style="31" customWidth="1"/>
    <col min="11" max="11" width="0.5625" style="31" customWidth="1"/>
    <col min="12" max="12" width="13.7109375" style="31" customWidth="1"/>
    <col min="13" max="13" width="0.5625" style="31" customWidth="1"/>
    <col min="14" max="14" width="9.00390625" style="31" customWidth="1"/>
    <col min="15" max="15" width="0.5625" style="31" customWidth="1"/>
    <col min="16" max="16" width="0" style="58" hidden="1" customWidth="1"/>
    <col min="17" max="16384" width="9.140625" style="58" customWidth="1"/>
  </cols>
  <sheetData>
    <row r="1" spans="1:15" ht="22.5" customHeight="1">
      <c r="A1" s="542" t="s">
        <v>416</v>
      </c>
      <c r="B1" s="542"/>
      <c r="C1" s="542"/>
      <c r="D1" s="542"/>
      <c r="E1" s="542"/>
      <c r="F1" s="542"/>
      <c r="G1" s="542"/>
      <c r="H1" s="542"/>
      <c r="I1" s="542"/>
      <c r="J1" s="542"/>
      <c r="K1" s="542"/>
      <c r="L1" s="542"/>
      <c r="M1" s="542"/>
      <c r="N1" s="542"/>
      <c r="O1" s="77"/>
    </row>
    <row r="3" spans="2:14" ht="12.75">
      <c r="B3" s="153" t="s">
        <v>288</v>
      </c>
      <c r="D3" s="554">
        <f>T('1. General Data'!C9)</f>
      </c>
      <c r="E3" s="555"/>
      <c r="F3" s="555"/>
      <c r="G3" s="555"/>
      <c r="H3" s="555"/>
      <c r="I3" s="555"/>
      <c r="J3" s="555"/>
      <c r="K3" s="555"/>
      <c r="L3" s="555"/>
      <c r="M3" s="555"/>
      <c r="N3" s="556"/>
    </row>
    <row r="4" spans="4:14" ht="6" customHeight="1">
      <c r="D4" s="557"/>
      <c r="E4" s="558"/>
      <c r="F4" s="558"/>
      <c r="G4" s="558"/>
      <c r="H4" s="558"/>
      <c r="I4" s="558"/>
      <c r="J4" s="558"/>
      <c r="K4" s="558"/>
      <c r="L4" s="558"/>
      <c r="M4" s="558"/>
      <c r="N4" s="559"/>
    </row>
    <row r="5" spans="2:14" ht="12.75">
      <c r="B5" s="155"/>
      <c r="D5" s="560"/>
      <c r="E5" s="561"/>
      <c r="F5" s="561"/>
      <c r="G5" s="561"/>
      <c r="H5" s="561"/>
      <c r="I5" s="561"/>
      <c r="J5" s="561"/>
      <c r="K5" s="561"/>
      <c r="L5" s="561"/>
      <c r="M5" s="561"/>
      <c r="N5" s="562"/>
    </row>
    <row r="6" spans="2:3" ht="12.75">
      <c r="B6" s="78"/>
      <c r="C6" s="78"/>
    </row>
    <row r="7" spans="1:14" ht="12.75">
      <c r="A7" s="569" t="s">
        <v>93</v>
      </c>
      <c r="B7" s="570"/>
      <c r="D7" s="567"/>
      <c r="E7" s="567"/>
      <c r="F7" s="567"/>
      <c r="G7" s="567"/>
      <c r="H7" s="567"/>
      <c r="I7" s="567"/>
      <c r="J7" s="567"/>
      <c r="K7" s="575"/>
      <c r="L7" s="566" t="s">
        <v>78</v>
      </c>
      <c r="M7" s="567"/>
      <c r="N7" s="568"/>
    </row>
    <row r="8" spans="1:15" ht="25.5">
      <c r="A8" s="571"/>
      <c r="B8" s="572"/>
      <c r="C8" s="79"/>
      <c r="D8" s="63" t="s">
        <v>341</v>
      </c>
      <c r="E8" s="56"/>
      <c r="F8" s="63" t="s">
        <v>342</v>
      </c>
      <c r="G8" s="56"/>
      <c r="H8" s="63" t="s">
        <v>343</v>
      </c>
      <c r="I8" s="56"/>
      <c r="J8" s="63" t="s">
        <v>344</v>
      </c>
      <c r="K8" s="418"/>
      <c r="L8" s="576" t="s">
        <v>94</v>
      </c>
      <c r="M8" s="80"/>
      <c r="N8" s="576" t="s">
        <v>79</v>
      </c>
      <c r="O8" s="91"/>
    </row>
    <row r="9" spans="1:15" ht="51.75" customHeight="1">
      <c r="A9" s="245"/>
      <c r="B9" s="420"/>
      <c r="C9" s="231"/>
      <c r="D9" s="419">
        <f>'2. Light Partner 1 data'!$C$9</f>
        <v>0</v>
      </c>
      <c r="E9" s="352"/>
      <c r="F9" s="419">
        <f>'2. Light Partner 2 data'!$C$9</f>
        <v>0</v>
      </c>
      <c r="G9" s="352"/>
      <c r="H9" s="419">
        <f>'2. Light Partner 3 data'!$C$9</f>
        <v>0</v>
      </c>
      <c r="I9" s="352"/>
      <c r="J9" s="419">
        <f>'2. Light Partner 4 data'!$C$9</f>
        <v>0</v>
      </c>
      <c r="K9" s="91"/>
      <c r="L9" s="577"/>
      <c r="M9" s="91"/>
      <c r="N9" s="577"/>
      <c r="O9" s="91"/>
    </row>
    <row r="10" spans="2:3" ht="3" customHeight="1">
      <c r="B10" s="81"/>
      <c r="C10" s="81"/>
    </row>
    <row r="11" spans="1:14" ht="12.75">
      <c r="A11" s="48">
        <v>1</v>
      </c>
      <c r="B11" s="49" t="str">
        <f>'8. Light Partner 1 budget'!B5</f>
        <v>Preparation costs</v>
      </c>
      <c r="C11" s="30"/>
      <c r="D11" s="107">
        <f>'8. Light Partner 1 budget'!$L5</f>
        <v>0</v>
      </c>
      <c r="E11" s="57"/>
      <c r="F11" s="107">
        <f>'8. Light Partner 2 budget'!$L5</f>
        <v>0</v>
      </c>
      <c r="G11" s="57"/>
      <c r="H11" s="107">
        <f>'8. Light Partner 3 budget'!$L5</f>
        <v>0</v>
      </c>
      <c r="I11" s="57"/>
      <c r="J11" s="107">
        <f>'8. Light Partner 4 budget'!$L5</f>
        <v>0</v>
      </c>
      <c r="K11" s="57"/>
      <c r="L11" s="107">
        <f>D11+F11+H11+J11</f>
        <v>0</v>
      </c>
      <c r="M11" s="57"/>
      <c r="N11" s="108">
        <f>IF(L$39=0,0%,L11/L$39)</f>
        <v>0</v>
      </c>
    </row>
    <row r="12" spans="2:14" ht="3" customHeight="1">
      <c r="B12" s="81"/>
      <c r="C12" s="81"/>
      <c r="D12" s="57"/>
      <c r="E12" s="57"/>
      <c r="F12" s="57"/>
      <c r="G12" s="57"/>
      <c r="H12" s="57"/>
      <c r="I12" s="57"/>
      <c r="J12" s="57"/>
      <c r="K12" s="57"/>
      <c r="L12" s="57"/>
      <c r="M12" s="57"/>
      <c r="N12" s="57"/>
    </row>
    <row r="13" spans="1:14" ht="12.75">
      <c r="A13" s="48">
        <v>2</v>
      </c>
      <c r="B13" s="49" t="str">
        <f>'8. Light Partner 1 budget'!B7</f>
        <v>Staff costs</v>
      </c>
      <c r="C13" s="30"/>
      <c r="D13" s="107">
        <f>SUM(D14:D15)</f>
        <v>0</v>
      </c>
      <c r="E13" s="57"/>
      <c r="F13" s="107">
        <f>SUM(F14:F15)</f>
        <v>0</v>
      </c>
      <c r="G13" s="57"/>
      <c r="H13" s="107">
        <f>SUM(H14:H15)</f>
        <v>0</v>
      </c>
      <c r="I13" s="57"/>
      <c r="J13" s="107">
        <f>SUM(J14:J15)</f>
        <v>0</v>
      </c>
      <c r="K13" s="57"/>
      <c r="L13" s="107">
        <f>SUM(L14:L15)</f>
        <v>0</v>
      </c>
      <c r="M13" s="57"/>
      <c r="N13" s="108">
        <f>IF(L$39=0,0%,L13/L$39)</f>
        <v>0</v>
      </c>
    </row>
    <row r="14" spans="2:14" ht="12.75">
      <c r="B14" s="69" t="str">
        <f>'8. Light Partner 1 budget'!B9</f>
        <v>2.1 New employees</v>
      </c>
      <c r="C14" s="81"/>
      <c r="D14" s="109">
        <f>'8. Light Partner 1 budget'!$L9</f>
        <v>0</v>
      </c>
      <c r="E14" s="57"/>
      <c r="F14" s="109">
        <f>'8. Light Partner 2 budget'!$L9</f>
        <v>0</v>
      </c>
      <c r="G14" s="57"/>
      <c r="H14" s="109">
        <f>'8. Light Partner 3 budget'!$L9</f>
        <v>0</v>
      </c>
      <c r="I14" s="57"/>
      <c r="J14" s="109">
        <f>'8. Light Partner 4 budget'!$L9</f>
        <v>0</v>
      </c>
      <c r="K14" s="57"/>
      <c r="L14" s="110">
        <f>D14+F14+H14+J14</f>
        <v>0</v>
      </c>
      <c r="M14" s="57"/>
      <c r="N14" s="111">
        <f>IF(L$39=0,0%,L14/L$39)</f>
        <v>0</v>
      </c>
    </row>
    <row r="15" spans="1:14" ht="12.75">
      <c r="A15" s="70"/>
      <c r="B15" s="69" t="str">
        <f>'8. Light Partner 1 budget'!B33</f>
        <v>2.2 Existing employees</v>
      </c>
      <c r="C15" s="81"/>
      <c r="D15" s="109">
        <f>'8. Light Partner 1 budget'!$L33</f>
        <v>0</v>
      </c>
      <c r="E15" s="57"/>
      <c r="F15" s="109">
        <f>'8. Light Partner 2 budget'!$L33</f>
        <v>0</v>
      </c>
      <c r="G15" s="57"/>
      <c r="H15" s="109">
        <f>'8. Light Partner 3 budget'!$L33</f>
        <v>0</v>
      </c>
      <c r="I15" s="57"/>
      <c r="J15" s="109">
        <f>'8. Light Partner 4 budget'!$L33</f>
        <v>0</v>
      </c>
      <c r="K15" s="57"/>
      <c r="L15" s="110">
        <f>D15+F15+H15+J15</f>
        <v>0</v>
      </c>
      <c r="M15" s="57"/>
      <c r="N15" s="111">
        <f>IF(L$39=0,0%,L15/L$39)</f>
        <v>0</v>
      </c>
    </row>
    <row r="16" spans="1:15" s="62" customFormat="1" ht="3" customHeight="1">
      <c r="A16" s="33"/>
      <c r="B16" s="81"/>
      <c r="C16" s="81"/>
      <c r="D16" s="57"/>
      <c r="E16" s="57"/>
      <c r="F16" s="57"/>
      <c r="G16" s="57"/>
      <c r="H16" s="57"/>
      <c r="I16" s="57"/>
      <c r="J16" s="57"/>
      <c r="K16" s="57"/>
      <c r="L16" s="57"/>
      <c r="M16" s="57"/>
      <c r="N16" s="57"/>
      <c r="O16" s="31"/>
    </row>
    <row r="17" spans="1:15" s="62" customFormat="1" ht="25.5">
      <c r="A17" s="50">
        <v>3</v>
      </c>
      <c r="B17" s="49" t="str">
        <f>'8. Light Partner 1 budget'!B57</f>
        <v>Office and administrative expenditure</v>
      </c>
      <c r="C17" s="30"/>
      <c r="D17" s="115">
        <f>'8. Light Partner 1 budget'!$L57</f>
        <v>0</v>
      </c>
      <c r="E17" s="57"/>
      <c r="F17" s="115">
        <f>'8. Light Partner 2 budget'!$L57</f>
        <v>0</v>
      </c>
      <c r="G17" s="57"/>
      <c r="H17" s="115">
        <f>'8. Light Partner 3 budget'!$L57</f>
        <v>0</v>
      </c>
      <c r="I17" s="57"/>
      <c r="J17" s="115">
        <f>'8. Light Partner 4 budget'!$L57</f>
        <v>0</v>
      </c>
      <c r="K17" s="57"/>
      <c r="L17" s="107">
        <f>D17+F17+H17+J17</f>
        <v>0</v>
      </c>
      <c r="M17" s="57"/>
      <c r="N17" s="108">
        <f>IF(L$39=0,0%,L17/L$39)</f>
        <v>0</v>
      </c>
      <c r="O17" s="31"/>
    </row>
    <row r="18" spans="2:14" ht="3" customHeight="1">
      <c r="B18" s="81"/>
      <c r="C18" s="81"/>
      <c r="D18" s="57"/>
      <c r="E18" s="57"/>
      <c r="F18" s="57"/>
      <c r="G18" s="57"/>
      <c r="H18" s="57"/>
      <c r="I18" s="57"/>
      <c r="J18" s="57"/>
      <c r="K18" s="57"/>
      <c r="L18" s="57"/>
      <c r="M18" s="57"/>
      <c r="N18" s="57"/>
    </row>
    <row r="19" spans="1:14" ht="12.75">
      <c r="A19" s="48">
        <v>4</v>
      </c>
      <c r="B19" s="49" t="str">
        <f>'8. Light Partner 1 budget'!B59</f>
        <v>Travel and accommodation costs</v>
      </c>
      <c r="C19" s="30"/>
      <c r="D19" s="107">
        <f>SUM(D20:D22)</f>
        <v>0</v>
      </c>
      <c r="E19" s="57"/>
      <c r="F19" s="107">
        <f>SUM(F20:F22)</f>
        <v>0</v>
      </c>
      <c r="G19" s="57"/>
      <c r="H19" s="107">
        <f>SUM(H20:H22)</f>
        <v>0</v>
      </c>
      <c r="I19" s="57"/>
      <c r="J19" s="107">
        <f>SUM(J20:J22)</f>
        <v>0</v>
      </c>
      <c r="K19" s="57"/>
      <c r="L19" s="107">
        <f>SUM(L20:L22)</f>
        <v>0</v>
      </c>
      <c r="M19" s="57"/>
      <c r="N19" s="108">
        <f>IF(L$39=0,0%,L19/L$39)</f>
        <v>0</v>
      </c>
    </row>
    <row r="20" spans="2:14" ht="12.75">
      <c r="B20" s="69" t="str">
        <f>'8. Light Partner 1 budget'!B61</f>
        <v>4.1 Travel cost of Light Project staff </v>
      </c>
      <c r="C20" s="81"/>
      <c r="D20" s="109">
        <f>'8. Light Partner 1 budget'!$L61</f>
        <v>0</v>
      </c>
      <c r="E20" s="57"/>
      <c r="F20" s="109">
        <f>'8. Light Partner 2 budget'!$L61</f>
        <v>0</v>
      </c>
      <c r="G20" s="57"/>
      <c r="H20" s="109">
        <f>'8. Light Partner 3 budget'!$L61</f>
        <v>0</v>
      </c>
      <c r="I20" s="57"/>
      <c r="J20" s="109">
        <f>'8. Light Partner 4 budget'!$L61</f>
        <v>0</v>
      </c>
      <c r="K20" s="57"/>
      <c r="L20" s="110">
        <f>D20+F20+H20+J20</f>
        <v>0</v>
      </c>
      <c r="M20" s="57"/>
      <c r="N20" s="111">
        <f>IF(L$39=0,0%,L20/L$39)</f>
        <v>0</v>
      </c>
    </row>
    <row r="21" spans="1:15" s="62" customFormat="1" ht="12.75">
      <c r="A21" s="59"/>
      <c r="B21" s="69" t="str">
        <f>'8. Light Partner 1 budget'!B79</f>
        <v>4.2 Accommodation costs</v>
      </c>
      <c r="C21" s="81"/>
      <c r="D21" s="109">
        <f>'8. Light Partner 1 budget'!$L79</f>
        <v>0</v>
      </c>
      <c r="E21" s="57"/>
      <c r="F21" s="109">
        <f>'8. Light Partner 2 budget'!$L79</f>
        <v>0</v>
      </c>
      <c r="G21" s="57"/>
      <c r="H21" s="109">
        <f>'8. Light Partner 3 budget'!$L79</f>
        <v>0</v>
      </c>
      <c r="I21" s="57"/>
      <c r="J21" s="109">
        <f>'8. Light Partner 4 budget'!$L79</f>
        <v>0</v>
      </c>
      <c r="K21" s="57"/>
      <c r="L21" s="110">
        <f>D21+F21+H21+J21</f>
        <v>0</v>
      </c>
      <c r="M21" s="57"/>
      <c r="N21" s="111">
        <f>IF(L$39=0,0%,L21/L$39)</f>
        <v>0</v>
      </c>
      <c r="O21" s="31"/>
    </row>
    <row r="22" spans="1:15" s="62" customFormat="1" ht="12.75" customHeight="1">
      <c r="A22" s="70"/>
      <c r="B22" s="73" t="str">
        <f>'8. Light Partner 1 budget'!B97</f>
        <v>4.3 Per diems of the Light Project staff</v>
      </c>
      <c r="C22" s="82"/>
      <c r="D22" s="109">
        <f>'8. Light Partner 1 budget'!$L97</f>
        <v>0</v>
      </c>
      <c r="E22" s="57"/>
      <c r="F22" s="109">
        <f>'8. Light Partner 2 budget'!$L97</f>
        <v>0</v>
      </c>
      <c r="G22" s="57"/>
      <c r="H22" s="109">
        <f>'8. Light Partner 3 budget'!$L97</f>
        <v>0</v>
      </c>
      <c r="I22" s="57"/>
      <c r="J22" s="109">
        <f>'8. Light Partner 4 budget'!$L97</f>
        <v>0</v>
      </c>
      <c r="K22" s="57"/>
      <c r="L22" s="110">
        <f>D22+F22+H22+J22</f>
        <v>0</v>
      </c>
      <c r="M22" s="57"/>
      <c r="N22" s="111">
        <f>IF(L$39=0,0%,L22/L$39)</f>
        <v>0</v>
      </c>
      <c r="O22" s="31"/>
    </row>
    <row r="23" spans="1:15" s="62" customFormat="1" ht="3" customHeight="1">
      <c r="A23" s="59"/>
      <c r="B23" s="82"/>
      <c r="C23" s="82"/>
      <c r="D23" s="57"/>
      <c r="E23" s="57"/>
      <c r="F23" s="57"/>
      <c r="G23" s="57"/>
      <c r="H23" s="57"/>
      <c r="I23" s="57"/>
      <c r="J23" s="57"/>
      <c r="K23" s="57"/>
      <c r="L23" s="57"/>
      <c r="M23" s="57"/>
      <c r="N23" s="57"/>
      <c r="O23" s="31"/>
    </row>
    <row r="24" spans="1:15" s="62" customFormat="1" ht="12.75">
      <c r="A24" s="48">
        <v>5</v>
      </c>
      <c r="B24" s="49" t="str">
        <f>'8. Light Partner 1 budget'!B116</f>
        <v>External expertise and services costs</v>
      </c>
      <c r="C24" s="30"/>
      <c r="D24" s="107">
        <f>SUM(D25:D31)</f>
        <v>0</v>
      </c>
      <c r="E24" s="57"/>
      <c r="F24" s="107">
        <f>SUM(F25:F31)</f>
        <v>0</v>
      </c>
      <c r="G24" s="57"/>
      <c r="H24" s="107">
        <f>SUM(H25:H31)</f>
        <v>0</v>
      </c>
      <c r="I24" s="57"/>
      <c r="J24" s="107">
        <f>SUM(J25:J31)</f>
        <v>0</v>
      </c>
      <c r="K24" s="57"/>
      <c r="L24" s="107">
        <f>SUM(L25:L31)</f>
        <v>0</v>
      </c>
      <c r="M24" s="57"/>
      <c r="N24" s="108">
        <f aca="true" t="shared" si="0" ref="N24:N31">IF(L$39=0,0%,L24/L$39)</f>
        <v>0</v>
      </c>
      <c r="O24" s="31"/>
    </row>
    <row r="25" spans="1:15" s="62" customFormat="1" ht="12.75">
      <c r="A25" s="34"/>
      <c r="B25" s="73" t="str">
        <f>'8. Light Partner 1 budget'!B118</f>
        <v>5.1 Technical plans</v>
      </c>
      <c r="C25" s="82"/>
      <c r="D25" s="109">
        <f>'8. Light Partner 1 budget'!$L118</f>
        <v>0</v>
      </c>
      <c r="E25" s="57"/>
      <c r="F25" s="109">
        <f>'8. Light Partner 2 budget'!$L118</f>
        <v>0</v>
      </c>
      <c r="G25" s="57"/>
      <c r="H25" s="109">
        <f>'8. Light Partner 3 budget'!$L118</f>
        <v>0</v>
      </c>
      <c r="I25" s="57"/>
      <c r="J25" s="109">
        <f>'8. Light Partner 4 budget'!$L118</f>
        <v>0</v>
      </c>
      <c r="K25" s="57"/>
      <c r="L25" s="110">
        <f aca="true" t="shared" si="1" ref="L25:L31">D25+F25+H25+J25</f>
        <v>0</v>
      </c>
      <c r="M25" s="57"/>
      <c r="N25" s="111">
        <f t="shared" si="0"/>
        <v>0</v>
      </c>
      <c r="O25" s="31"/>
    </row>
    <row r="26" spans="1:15" s="62" customFormat="1" ht="25.5">
      <c r="A26" s="34"/>
      <c r="B26" s="73" t="str">
        <f>'8. Light Partner 1 budget'!B129</f>
        <v>5.2. Studies, statistics, databases and researches</v>
      </c>
      <c r="C26" s="82"/>
      <c r="D26" s="109">
        <f>'8. Light Partner 1 budget'!$L129</f>
        <v>0</v>
      </c>
      <c r="E26" s="57"/>
      <c r="F26" s="109">
        <f>'8. Light Partner 2 budget'!$L129</f>
        <v>0</v>
      </c>
      <c r="G26" s="57"/>
      <c r="H26" s="109">
        <f>'8. Light Partner 3 budget'!$L129</f>
        <v>0</v>
      </c>
      <c r="I26" s="57"/>
      <c r="J26" s="109">
        <f>'8. Light Partner 4 budget'!$L129</f>
        <v>0</v>
      </c>
      <c r="K26" s="57"/>
      <c r="L26" s="110">
        <f t="shared" si="1"/>
        <v>0</v>
      </c>
      <c r="M26" s="57"/>
      <c r="N26" s="111">
        <f t="shared" si="0"/>
        <v>0</v>
      </c>
      <c r="O26" s="31"/>
    </row>
    <row r="27" spans="1:15" s="62" customFormat="1" ht="25.5">
      <c r="A27" s="34"/>
      <c r="B27" s="73" t="str">
        <f>'8. Light Partner 1 budget'!B147</f>
        <v>5.3 Events, conferences, seminars, Light Project meetings</v>
      </c>
      <c r="C27" s="82"/>
      <c r="D27" s="109">
        <f>'8. Light Partner 1 budget'!$L147</f>
        <v>0</v>
      </c>
      <c r="E27" s="57"/>
      <c r="F27" s="109">
        <f>'8. Light Partner 2 budget'!$L147</f>
        <v>0</v>
      </c>
      <c r="G27" s="57"/>
      <c r="H27" s="109">
        <f>'8. Light Partner 3 budget'!$L147</f>
        <v>0</v>
      </c>
      <c r="I27" s="57"/>
      <c r="J27" s="109">
        <f>'8. Light Partner 4 budget'!$L147</f>
        <v>0</v>
      </c>
      <c r="K27" s="57"/>
      <c r="L27" s="110">
        <f t="shared" si="1"/>
        <v>0</v>
      </c>
      <c r="M27" s="57"/>
      <c r="N27" s="111">
        <f t="shared" si="0"/>
        <v>0</v>
      </c>
      <c r="O27" s="31"/>
    </row>
    <row r="28" spans="1:15" s="62" customFormat="1" ht="25.5">
      <c r="A28" s="34"/>
      <c r="B28" s="69" t="str">
        <f>'8. Light Partner 1 budget'!B165</f>
        <v>5.4 Services related to project management, procurement procedures</v>
      </c>
      <c r="C28" s="81"/>
      <c r="D28" s="109">
        <f>'8. Light Partner 1 budget'!$L165</f>
        <v>0</v>
      </c>
      <c r="E28" s="57"/>
      <c r="F28" s="109">
        <f>'8. Light Partner 2 budget'!$L165</f>
        <v>0</v>
      </c>
      <c r="G28" s="57"/>
      <c r="H28" s="109">
        <f>'8. Light Partner 3 budget'!$L165</f>
        <v>0</v>
      </c>
      <c r="I28" s="57"/>
      <c r="J28" s="109">
        <f>'8. Light Partner 4 budget'!$L165</f>
        <v>0</v>
      </c>
      <c r="K28" s="57"/>
      <c r="L28" s="110">
        <f t="shared" si="1"/>
        <v>0</v>
      </c>
      <c r="M28" s="57"/>
      <c r="N28" s="111">
        <f t="shared" si="0"/>
        <v>0</v>
      </c>
      <c r="O28" s="31"/>
    </row>
    <row r="29" spans="1:15" s="62" customFormat="1" ht="25.5">
      <c r="A29" s="34"/>
      <c r="B29" s="69" t="str">
        <f>'8. Light Partner 1 budget'!B179</f>
        <v>5.5 Costs of supervisor of engineering, architect's site supervision</v>
      </c>
      <c r="C29" s="81"/>
      <c r="D29" s="109">
        <f>'8. Light Partner 1 budget'!$L179</f>
        <v>0</v>
      </c>
      <c r="E29" s="57"/>
      <c r="F29" s="109">
        <f>'8. Light Partner 2 budget'!$L179</f>
        <v>0</v>
      </c>
      <c r="G29" s="57"/>
      <c r="H29" s="109">
        <f>'8. Light Partner 3 budget'!$L179</f>
        <v>0</v>
      </c>
      <c r="I29" s="57"/>
      <c r="J29" s="109">
        <f>'8. Light Partner 4 budget'!$L179</f>
        <v>0</v>
      </c>
      <c r="K29" s="57"/>
      <c r="L29" s="110">
        <f t="shared" si="1"/>
        <v>0</v>
      </c>
      <c r="M29" s="57"/>
      <c r="N29" s="111">
        <f t="shared" si="0"/>
        <v>0</v>
      </c>
      <c r="O29" s="31"/>
    </row>
    <row r="30" spans="1:15" s="62" customFormat="1" ht="25.5">
      <c r="A30" s="34"/>
      <c r="B30" s="69" t="str">
        <f>'8. Light Partner 1 budget'!B191</f>
        <v>5.6 Costs related to publicity, promotion and  communication</v>
      </c>
      <c r="C30" s="81"/>
      <c r="D30" s="109">
        <f>'8. Light Partner 1 budget'!$L191</f>
        <v>0</v>
      </c>
      <c r="E30" s="57"/>
      <c r="F30" s="109">
        <f>'8. Light Partner 2 budget'!$L191</f>
        <v>0</v>
      </c>
      <c r="G30" s="57"/>
      <c r="H30" s="109">
        <f>'8. Light Partner 3 budget'!$L191</f>
        <v>0</v>
      </c>
      <c r="I30" s="57"/>
      <c r="J30" s="109">
        <f>'8. Light Partner 4 budget'!$L191</f>
        <v>0</v>
      </c>
      <c r="K30" s="57"/>
      <c r="L30" s="110">
        <f t="shared" si="1"/>
        <v>0</v>
      </c>
      <c r="M30" s="57"/>
      <c r="N30" s="111">
        <f t="shared" si="0"/>
        <v>0</v>
      </c>
      <c r="O30" s="31"/>
    </row>
    <row r="31" spans="1:15" s="62" customFormat="1" ht="12.75">
      <c r="A31" s="34"/>
      <c r="B31" s="69" t="str">
        <f>'8. Light Partner 1 budget'!B209</f>
        <v>5.7 Other services</v>
      </c>
      <c r="C31" s="81"/>
      <c r="D31" s="109">
        <f>'8. Light Partner 1 budget'!$L209</f>
        <v>0</v>
      </c>
      <c r="E31" s="57"/>
      <c r="F31" s="109">
        <f>'8. Light Partner 2 budget'!$L209</f>
        <v>0</v>
      </c>
      <c r="G31" s="57"/>
      <c r="H31" s="109">
        <f>'8. Light Partner 3 budget'!$L209</f>
        <v>0</v>
      </c>
      <c r="I31" s="57"/>
      <c r="J31" s="109">
        <f>'8. Light Partner 4 budget'!$L209</f>
        <v>0</v>
      </c>
      <c r="K31" s="57"/>
      <c r="L31" s="110">
        <f t="shared" si="1"/>
        <v>0</v>
      </c>
      <c r="M31" s="57"/>
      <c r="N31" s="111">
        <f t="shared" si="0"/>
        <v>0</v>
      </c>
      <c r="O31" s="31"/>
    </row>
    <row r="32" spans="1:15" s="62" customFormat="1" ht="3" customHeight="1">
      <c r="A32" s="32"/>
      <c r="B32" s="81"/>
      <c r="C32" s="81"/>
      <c r="D32" s="57"/>
      <c r="E32" s="57"/>
      <c r="F32" s="57"/>
      <c r="G32" s="57"/>
      <c r="H32" s="57"/>
      <c r="I32" s="57"/>
      <c r="J32" s="57"/>
      <c r="K32" s="57"/>
      <c r="L32" s="262"/>
      <c r="M32" s="57"/>
      <c r="N32" s="57"/>
      <c r="O32" s="31"/>
    </row>
    <row r="33" spans="1:15" s="62" customFormat="1" ht="12.75">
      <c r="A33" s="50">
        <v>6</v>
      </c>
      <c r="B33" s="49" t="str">
        <f>'8. Light Partner 1 budget'!B223</f>
        <v>Equipment expenditure</v>
      </c>
      <c r="C33" s="30"/>
      <c r="D33" s="107">
        <f>SUM(D34:D35)</f>
        <v>0</v>
      </c>
      <c r="E33" s="57"/>
      <c r="F33" s="107">
        <f>SUM(F34:F35)</f>
        <v>0</v>
      </c>
      <c r="G33" s="57"/>
      <c r="H33" s="107">
        <f>SUM(H34:H35)</f>
        <v>0</v>
      </c>
      <c r="I33" s="57"/>
      <c r="J33" s="107">
        <f>SUM(J34:J35)</f>
        <v>0</v>
      </c>
      <c r="K33" s="57"/>
      <c r="L33" s="107">
        <f>SUM(L34:L35)</f>
        <v>0</v>
      </c>
      <c r="M33" s="57"/>
      <c r="N33" s="108">
        <f>IF(L$39=0,0%,L33/L$39)</f>
        <v>0</v>
      </c>
      <c r="O33" s="31"/>
    </row>
    <row r="34" spans="1:15" s="62" customFormat="1" ht="12.75">
      <c r="A34" s="34"/>
      <c r="B34" s="69" t="str">
        <f>'8. Light Partner 1 budget'!B225</f>
        <v>6.1 Content-related / thematic equipment</v>
      </c>
      <c r="C34" s="81"/>
      <c r="D34" s="109">
        <f>'8. Light Partner 1 budget'!$L225</f>
        <v>0</v>
      </c>
      <c r="E34" s="57"/>
      <c r="F34" s="109">
        <f>'8. Light Partner 2 budget'!$L225</f>
        <v>0</v>
      </c>
      <c r="G34" s="57"/>
      <c r="H34" s="109">
        <f>'8. Light Partner 3 budget'!$L225</f>
        <v>0</v>
      </c>
      <c r="I34" s="57"/>
      <c r="J34" s="109">
        <f>'8. Light Partner 4 budget'!$L225</f>
        <v>0</v>
      </c>
      <c r="K34" s="57"/>
      <c r="L34" s="110">
        <f>D34+F34+H34+J34</f>
        <v>0</v>
      </c>
      <c r="M34" s="57"/>
      <c r="N34" s="111">
        <f>IF(L$39=0,0%,L34/L$39)</f>
        <v>0</v>
      </c>
      <c r="O34" s="31"/>
    </row>
    <row r="35" spans="1:15" s="62" customFormat="1" ht="12.75">
      <c r="A35" s="35"/>
      <c r="B35" s="69" t="str">
        <f>'8. Light Partner 1 budget'!B243</f>
        <v>6.2 Equipment for general (office) use </v>
      </c>
      <c r="C35" s="81"/>
      <c r="D35" s="109">
        <f>'8. Light Partner 1 budget'!$L243</f>
        <v>0</v>
      </c>
      <c r="E35" s="57"/>
      <c r="F35" s="109">
        <f>'8. Light Partner 2 budget'!$L243</f>
        <v>0</v>
      </c>
      <c r="G35" s="57"/>
      <c r="H35" s="109">
        <f>'8. Light Partner 3 budget'!$L243</f>
        <v>0</v>
      </c>
      <c r="I35" s="57"/>
      <c r="J35" s="109">
        <f>'8. Light Partner 4 budget'!$L243</f>
        <v>0</v>
      </c>
      <c r="K35" s="57"/>
      <c r="L35" s="110">
        <f>D35+F35+H35+J35</f>
        <v>0</v>
      </c>
      <c r="M35" s="57"/>
      <c r="N35" s="111">
        <f>IF(L$39=0,0%,L35/L$39)</f>
        <v>0</v>
      </c>
      <c r="O35" s="31"/>
    </row>
    <row r="36" spans="1:15" s="62" customFormat="1" ht="3" customHeight="1">
      <c r="A36" s="33"/>
      <c r="B36" s="81"/>
      <c r="C36" s="81"/>
      <c r="D36" s="57"/>
      <c r="E36" s="57"/>
      <c r="F36" s="57"/>
      <c r="G36" s="57"/>
      <c r="H36" s="57"/>
      <c r="I36" s="57"/>
      <c r="J36" s="57"/>
      <c r="K36" s="57"/>
      <c r="L36" s="57"/>
      <c r="M36" s="57"/>
      <c r="N36" s="57"/>
      <c r="O36" s="31"/>
    </row>
    <row r="37" spans="1:15" s="62" customFormat="1" ht="12.75">
      <c r="A37" s="50">
        <v>7</v>
      </c>
      <c r="B37" s="49" t="str">
        <f>'8. Light Partner 1 budget'!B245</f>
        <v>Infrastructure and works</v>
      </c>
      <c r="C37" s="30"/>
      <c r="D37" s="107">
        <f>'8. Light Partner 1 budget'!$L245</f>
        <v>0</v>
      </c>
      <c r="E37" s="57"/>
      <c r="F37" s="107">
        <f>'8. Light Partner 2 budget'!$L245</f>
        <v>0</v>
      </c>
      <c r="G37" s="57"/>
      <c r="H37" s="107">
        <f>'8. Light Partner 3 budget'!$L245</f>
        <v>0</v>
      </c>
      <c r="I37" s="57"/>
      <c r="J37" s="107">
        <f>'8. Light Partner 4 budget'!$L245</f>
        <v>0</v>
      </c>
      <c r="K37" s="57"/>
      <c r="L37" s="107">
        <f>D37+F37+H37+J37</f>
        <v>0</v>
      </c>
      <c r="M37" s="57"/>
      <c r="N37" s="108">
        <f>IF(L$39=0,0%,L37/L$39)</f>
        <v>0</v>
      </c>
      <c r="O37" s="31"/>
    </row>
    <row r="38" spans="1:15" s="62" customFormat="1" ht="3" customHeight="1">
      <c r="A38" s="33"/>
      <c r="B38" s="81"/>
      <c r="C38" s="81"/>
      <c r="D38" s="57"/>
      <c r="E38" s="57"/>
      <c r="F38" s="57"/>
      <c r="G38" s="57"/>
      <c r="H38" s="57"/>
      <c r="I38" s="57"/>
      <c r="J38" s="57"/>
      <c r="K38" s="57"/>
      <c r="L38" s="57"/>
      <c r="M38" s="57"/>
      <c r="N38" s="57"/>
      <c r="O38" s="31"/>
    </row>
    <row r="39" spans="1:15" s="62" customFormat="1" ht="15">
      <c r="A39" s="563" t="s">
        <v>46</v>
      </c>
      <c r="B39" s="564"/>
      <c r="C39" s="225"/>
      <c r="D39" s="227">
        <f>D37+D33+D24+D19+D17+D13+D11</f>
        <v>0</v>
      </c>
      <c r="E39" s="226"/>
      <c r="F39" s="227">
        <f>F37+F33+F24+F19+F17+F13+F11</f>
        <v>0</v>
      </c>
      <c r="G39" s="226"/>
      <c r="H39" s="227">
        <f>H37+H33+H24+H19+H17+H13+H11</f>
        <v>0</v>
      </c>
      <c r="I39" s="226"/>
      <c r="J39" s="227">
        <f>J37+J33+J24+J19+J17+J13+J11</f>
        <v>0</v>
      </c>
      <c r="K39" s="226"/>
      <c r="L39" s="227">
        <f>L11+L13+L17+L19+L24+L33+L37</f>
        <v>0</v>
      </c>
      <c r="M39" s="226"/>
      <c r="N39" s="116">
        <f>IF(L$39=0,0%,L39/L$39)</f>
        <v>0</v>
      </c>
      <c r="O39" s="154"/>
    </row>
    <row r="40" spans="1:15" s="62" customFormat="1" ht="3" customHeight="1">
      <c r="A40" s="32"/>
      <c r="B40" s="83"/>
      <c r="C40" s="83"/>
      <c r="D40" s="112"/>
      <c r="E40" s="112"/>
      <c r="F40" s="112"/>
      <c r="G40" s="112"/>
      <c r="H40" s="112"/>
      <c r="I40" s="112"/>
      <c r="J40" s="112"/>
      <c r="K40" s="112"/>
      <c r="L40" s="112"/>
      <c r="M40" s="112"/>
      <c r="N40" s="112"/>
      <c r="O40" s="31"/>
    </row>
    <row r="41" spans="1:15" s="62" customFormat="1" ht="12.75">
      <c r="A41" s="573" t="s">
        <v>79</v>
      </c>
      <c r="B41" s="574"/>
      <c r="C41" s="229"/>
      <c r="D41" s="228">
        <f>IF($L$39=0,0%,D39/$L$39)</f>
        <v>0</v>
      </c>
      <c r="E41" s="230"/>
      <c r="F41" s="228">
        <f>IF($L$39=0,0%,F39/$L$39)</f>
        <v>0</v>
      </c>
      <c r="G41" s="230"/>
      <c r="H41" s="228">
        <f>IF($L$39=0,0%,H39/$L$39)</f>
        <v>0</v>
      </c>
      <c r="I41" s="230"/>
      <c r="J41" s="228">
        <f>IF($L$39=0,0%,J39/$L$39)</f>
        <v>0</v>
      </c>
      <c r="K41" s="230"/>
      <c r="L41" s="228"/>
      <c r="M41" s="230"/>
      <c r="N41" s="228">
        <f>IF(L$39=0,0%,L39/L$39)</f>
        <v>0</v>
      </c>
      <c r="O41" s="154"/>
    </row>
    <row r="42" ht="12.75">
      <c r="N42" s="168"/>
    </row>
    <row r="43" spans="2:15" ht="12.75">
      <c r="B43" s="565"/>
      <c r="C43" s="565"/>
      <c r="D43" s="565"/>
      <c r="E43" s="565"/>
      <c r="F43" s="565"/>
      <c r="G43" s="565"/>
      <c r="H43" s="565"/>
      <c r="I43" s="565"/>
      <c r="J43" s="565"/>
      <c r="K43" s="565"/>
      <c r="L43" s="565"/>
      <c r="M43" s="565"/>
      <c r="N43" s="565"/>
      <c r="O43" s="565"/>
    </row>
  </sheetData>
  <sheetProtection selectLockedCells="1"/>
  <protectedRanges>
    <protectedRange sqref="A7 A10" name="XI_XIV Előkészítő"/>
    <protectedRange sqref="B26:C26 B38:C38 B19 B29:C31 B40:C40 B16:C17" name="VII menedzsment_1_1"/>
    <protectedRange sqref="B27:C28 B24:C25" name="VI szakmai szolg?ltat?s_1_1"/>
    <protectedRange sqref="B12:C14" name="I. Szem?lyi_1"/>
    <protectedRange sqref="B20:C21 C19" name="II. utaz?s_1"/>
    <protectedRange sqref="B37:C37" name="III. F?ld telek_1"/>
    <protectedRange sqref="B32:C33" name="V eszk?zbeszerz?s_1"/>
    <protectedRange sqref="B11:C11" name="XI_XIV Előkészítő_2"/>
  </protectedRanges>
  <mergeCells count="10">
    <mergeCell ref="D3:N5"/>
    <mergeCell ref="A1:N1"/>
    <mergeCell ref="A39:B39"/>
    <mergeCell ref="B43:O43"/>
    <mergeCell ref="L7:N7"/>
    <mergeCell ref="A7:B8"/>
    <mergeCell ref="A41:B41"/>
    <mergeCell ref="D7:K7"/>
    <mergeCell ref="L8:L9"/>
    <mergeCell ref="N8:N9"/>
  </mergeCells>
  <dataValidations count="1">
    <dataValidation type="decimal" allowBlank="1" showInputMessage="1" showErrorMessage="1" sqref="F34:F35 F20:F22 F14:F15 L20:L22 L17 D34:D35 D20:D22 D14:D15 J34:J35 J20:J22 J14:J15 H34:H35 H20:H22 H14:H15 H25:H31 J25:J31 L34:L35 L25:L31 F25:F31 D25:D31 L14:L15 L11 L37">
      <formula1>0</formula1>
      <formula2>99999999.99</formula2>
    </dataValidation>
  </dataValidations>
  <printOptions/>
  <pageMargins left="0.2755905511811024" right="0.2755905511811024" top="0.8267716535433072" bottom="0.31496062992125984" header="0.15748031496062992" footer="0.11811023622047245"/>
  <pageSetup fitToHeight="1" fitToWidth="1" horizontalDpi="600" verticalDpi="600" orientation="landscape" scale="71" r:id="rId1"/>
  <headerFooter alignWithMargins="0">
    <oddFooter xml:space="preserve">&amp;C&amp;"Arial,Italic"&amp;A&amp;R&amp;"Arial,Italic"Page &amp;P of &amp;N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29"/>
  <sheetViews>
    <sheetView zoomScale="90" zoomScaleNormal="90" zoomScalePageLayoutView="0" workbookViewId="0" topLeftCell="A1">
      <selection activeCell="D6" sqref="D6"/>
    </sheetView>
  </sheetViews>
  <sheetFormatPr defaultColWidth="9.140625" defaultRowHeight="12.75"/>
  <cols>
    <col min="1" max="1" width="24.57421875" style="31" customWidth="1"/>
    <col min="2" max="2" width="0.5625" style="31" customWidth="1"/>
    <col min="3" max="3" width="13.7109375" style="31" customWidth="1"/>
    <col min="4" max="4" width="0.5625" style="31" customWidth="1"/>
    <col min="5" max="5" width="9.7109375" style="31" customWidth="1"/>
    <col min="6" max="6" width="1.421875" style="31" customWidth="1"/>
    <col min="7" max="7" width="13.7109375" style="31" customWidth="1"/>
    <col min="8" max="8" width="0.5625" style="31" customWidth="1"/>
    <col min="9" max="9" width="9.7109375" style="31" customWidth="1"/>
    <col min="10" max="10" width="1.421875" style="31" customWidth="1"/>
    <col min="11" max="11" width="13.7109375" style="31" customWidth="1"/>
    <col min="12" max="12" width="0.5625" style="31" customWidth="1"/>
    <col min="13" max="13" width="9.7109375" style="31" customWidth="1"/>
    <col min="14" max="14" width="1.421875" style="31" customWidth="1"/>
    <col min="15" max="15" width="13.7109375" style="31" customWidth="1"/>
    <col min="16" max="16" width="0.5625" style="31" customWidth="1"/>
    <col min="17" max="17" width="9.7109375" style="31" customWidth="1"/>
    <col min="18" max="18" width="1.421875" style="31" customWidth="1"/>
    <col min="19" max="19" width="13.7109375" style="31" customWidth="1"/>
    <col min="20" max="20" width="0.5625" style="31" customWidth="1"/>
    <col min="21" max="21" width="10.7109375" style="31" customWidth="1"/>
    <col min="22" max="22" width="34.28125" style="58" customWidth="1"/>
    <col min="23" max="16384" width="9.140625" style="58" customWidth="1"/>
  </cols>
  <sheetData>
    <row r="1" spans="1:21" ht="22.5" customHeight="1">
      <c r="A1" s="578" t="s">
        <v>149</v>
      </c>
      <c r="B1" s="579"/>
      <c r="C1" s="579"/>
      <c r="D1" s="579"/>
      <c r="E1" s="579"/>
      <c r="F1" s="579"/>
      <c r="G1" s="579"/>
      <c r="H1" s="579"/>
      <c r="I1" s="579"/>
      <c r="J1" s="579"/>
      <c r="K1" s="579"/>
      <c r="L1" s="579"/>
      <c r="M1" s="579"/>
      <c r="N1" s="579"/>
      <c r="O1" s="579"/>
      <c r="P1" s="579"/>
      <c r="Q1" s="579"/>
      <c r="R1" s="579"/>
      <c r="S1" s="579"/>
      <c r="T1" s="579"/>
      <c r="U1" s="580"/>
    </row>
    <row r="2" spans="1:11" ht="12.75">
      <c r="A2" s="84"/>
      <c r="C2" s="85"/>
      <c r="E2" s="85"/>
      <c r="G2" s="85"/>
      <c r="I2" s="85"/>
      <c r="K2" s="85"/>
    </row>
    <row r="3" spans="1:21" ht="12.75">
      <c r="A3" s="153"/>
      <c r="B3" s="153"/>
      <c r="D3" s="554">
        <f>T('1. General Data'!C9)</f>
      </c>
      <c r="E3" s="555"/>
      <c r="F3" s="555"/>
      <c r="G3" s="555"/>
      <c r="H3" s="555"/>
      <c r="I3" s="555"/>
      <c r="J3" s="555"/>
      <c r="K3" s="555"/>
      <c r="L3" s="555"/>
      <c r="M3" s="555"/>
      <c r="N3" s="556"/>
      <c r="P3" s="58"/>
      <c r="Q3" s="58"/>
      <c r="R3" s="58"/>
      <c r="S3" s="58"/>
      <c r="T3" s="58"/>
      <c r="U3" s="58"/>
    </row>
    <row r="4" spans="1:21" ht="6" customHeight="1">
      <c r="A4" s="59"/>
      <c r="D4" s="557"/>
      <c r="E4" s="558"/>
      <c r="F4" s="558"/>
      <c r="G4" s="558"/>
      <c r="H4" s="558"/>
      <c r="I4" s="558"/>
      <c r="J4" s="558"/>
      <c r="K4" s="558"/>
      <c r="L4" s="558"/>
      <c r="M4" s="558"/>
      <c r="N4" s="559"/>
      <c r="P4" s="58"/>
      <c r="Q4" s="58"/>
      <c r="R4" s="58"/>
      <c r="S4" s="58"/>
      <c r="T4" s="58"/>
      <c r="U4" s="58"/>
    </row>
    <row r="5" spans="1:21" ht="12.75">
      <c r="A5" s="59"/>
      <c r="B5" s="155"/>
      <c r="D5" s="560"/>
      <c r="E5" s="561"/>
      <c r="F5" s="561"/>
      <c r="G5" s="561"/>
      <c r="H5" s="561"/>
      <c r="I5" s="561"/>
      <c r="J5" s="561"/>
      <c r="K5" s="561"/>
      <c r="L5" s="561"/>
      <c r="M5" s="561"/>
      <c r="N5" s="562"/>
      <c r="P5" s="58"/>
      <c r="Q5" s="58"/>
      <c r="R5" s="58"/>
      <c r="S5" s="58"/>
      <c r="T5" s="58"/>
      <c r="U5" s="58"/>
    </row>
    <row r="6" spans="1:21" ht="12.75">
      <c r="A6" s="78"/>
      <c r="B6" s="78"/>
      <c r="C6" s="84"/>
      <c r="E6" s="84"/>
      <c r="G6" s="84"/>
      <c r="I6" s="84"/>
      <c r="K6" s="84"/>
      <c r="M6" s="84"/>
      <c r="O6" s="84"/>
      <c r="Q6" s="84"/>
      <c r="S6" s="84"/>
      <c r="U6" s="84"/>
    </row>
    <row r="7" spans="3:21" ht="12.75" customHeight="1">
      <c r="C7" s="566" t="s">
        <v>324</v>
      </c>
      <c r="D7" s="591"/>
      <c r="E7" s="592"/>
      <c r="F7" s="86"/>
      <c r="G7" s="566" t="s">
        <v>325</v>
      </c>
      <c r="H7" s="591"/>
      <c r="I7" s="592"/>
      <c r="J7" s="86"/>
      <c r="K7" s="566" t="s">
        <v>326</v>
      </c>
      <c r="L7" s="591"/>
      <c r="M7" s="592"/>
      <c r="N7" s="87"/>
      <c r="O7" s="566" t="s">
        <v>327</v>
      </c>
      <c r="P7" s="591"/>
      <c r="Q7" s="592"/>
      <c r="R7" s="86"/>
      <c r="S7" s="566" t="s">
        <v>78</v>
      </c>
      <c r="T7" s="591"/>
      <c r="U7" s="592"/>
    </row>
    <row r="8" spans="1:21" ht="6" customHeight="1">
      <c r="A8" s="43"/>
      <c r="C8" s="88"/>
      <c r="D8" s="80"/>
      <c r="E8" s="80"/>
      <c r="F8" s="61"/>
      <c r="G8" s="88"/>
      <c r="H8" s="80"/>
      <c r="I8" s="80"/>
      <c r="J8" s="61"/>
      <c r="K8" s="88"/>
      <c r="L8" s="80"/>
      <c r="M8" s="80"/>
      <c r="N8" s="61"/>
      <c r="O8" s="88"/>
      <c r="P8" s="80"/>
      <c r="Q8" s="80"/>
      <c r="R8" s="61"/>
      <c r="S8" s="89"/>
      <c r="T8" s="61"/>
      <c r="U8" s="61"/>
    </row>
    <row r="9" spans="1:21" ht="51" customHeight="1">
      <c r="A9" s="52" t="s">
        <v>117</v>
      </c>
      <c r="C9" s="581">
        <f>T('2. Light Partner 1 data'!C5)</f>
      </c>
      <c r="D9" s="582"/>
      <c r="E9" s="583"/>
      <c r="F9" s="86"/>
      <c r="G9" s="581">
        <f>T('2. Light Partner 2 data'!C5)</f>
      </c>
      <c r="H9" s="582"/>
      <c r="I9" s="583"/>
      <c r="J9" s="86"/>
      <c r="K9" s="581">
        <f>T('2. Light Partner 3 data'!C5)</f>
      </c>
      <c r="L9" s="582"/>
      <c r="M9" s="583"/>
      <c r="N9" s="86"/>
      <c r="O9" s="581">
        <f>T('2. Light Partner 4 data'!C5)</f>
      </c>
      <c r="P9" s="582"/>
      <c r="Q9" s="583"/>
      <c r="R9" s="87"/>
      <c r="S9" s="587"/>
      <c r="T9" s="587"/>
      <c r="U9" s="587"/>
    </row>
    <row r="10" spans="1:21" ht="6" customHeight="1">
      <c r="A10" s="90"/>
      <c r="C10" s="88"/>
      <c r="D10" s="80"/>
      <c r="E10" s="80"/>
      <c r="F10" s="61"/>
      <c r="G10" s="88"/>
      <c r="H10" s="80"/>
      <c r="I10" s="80"/>
      <c r="J10" s="61"/>
      <c r="K10" s="88"/>
      <c r="L10" s="80"/>
      <c r="M10" s="80"/>
      <c r="N10" s="61"/>
      <c r="O10" s="88"/>
      <c r="P10" s="80"/>
      <c r="Q10" s="80"/>
      <c r="R10" s="61"/>
      <c r="S10" s="91"/>
      <c r="T10" s="61"/>
      <c r="U10" s="61"/>
    </row>
    <row r="11" spans="1:21" ht="12.75" customHeight="1">
      <c r="A11" s="52" t="s">
        <v>40</v>
      </c>
      <c r="C11" s="584">
        <f>T('2. Light Partner 1 data'!$C31)</f>
      </c>
      <c r="D11" s="585"/>
      <c r="E11" s="586"/>
      <c r="F11" s="87"/>
      <c r="G11" s="584">
        <f>T('2. Light Partner 2 data'!$C31)</f>
      </c>
      <c r="H11" s="585"/>
      <c r="I11" s="586"/>
      <c r="J11" s="87"/>
      <c r="K11" s="584">
        <f>T('2. Light Partner 3 data'!$C31)</f>
      </c>
      <c r="L11" s="585"/>
      <c r="M11" s="586"/>
      <c r="N11" s="87"/>
      <c r="O11" s="584">
        <f>T('2. Light Partner 4 data'!$C31)</f>
      </c>
      <c r="P11" s="585"/>
      <c r="Q11" s="586"/>
      <c r="R11" s="87"/>
      <c r="S11" s="587"/>
      <c r="T11" s="587"/>
      <c r="U11" s="587"/>
    </row>
    <row r="12" spans="1:21" ht="6" customHeight="1">
      <c r="A12" s="90"/>
      <c r="C12" s="88"/>
      <c r="D12" s="80"/>
      <c r="E12" s="80"/>
      <c r="F12" s="61"/>
      <c r="G12" s="88"/>
      <c r="H12" s="80"/>
      <c r="I12" s="80"/>
      <c r="J12" s="61"/>
      <c r="K12" s="88"/>
      <c r="L12" s="80"/>
      <c r="M12" s="80"/>
      <c r="N12" s="61"/>
      <c r="O12" s="88"/>
      <c r="P12" s="80"/>
      <c r="Q12" s="80"/>
      <c r="R12" s="61"/>
      <c r="S12" s="91"/>
      <c r="T12" s="61"/>
      <c r="U12" s="61"/>
    </row>
    <row r="13" spans="1:21" s="62" customFormat="1" ht="12.75" customHeight="1">
      <c r="A13" s="52" t="s">
        <v>144</v>
      </c>
      <c r="B13" s="31"/>
      <c r="C13" s="584">
        <f>T('2. Light Partner 1 data'!$C33)</f>
      </c>
      <c r="D13" s="585"/>
      <c r="E13" s="586"/>
      <c r="F13" s="61"/>
      <c r="G13" s="584">
        <f>T('2. Light Partner 2 data'!$C33)</f>
      </c>
      <c r="H13" s="585"/>
      <c r="I13" s="586"/>
      <c r="J13" s="61"/>
      <c r="K13" s="584">
        <f>T('2. Light Partner 3 data'!$C33)</f>
      </c>
      <c r="L13" s="585"/>
      <c r="M13" s="586"/>
      <c r="N13" s="61"/>
      <c r="O13" s="584">
        <f>T('2. Light Partner 4 data'!$C33)</f>
      </c>
      <c r="P13" s="585"/>
      <c r="Q13" s="586"/>
      <c r="R13" s="61"/>
      <c r="S13" s="587"/>
      <c r="T13" s="587"/>
      <c r="U13" s="587"/>
    </row>
    <row r="14" spans="1:21" ht="6" customHeight="1">
      <c r="A14" s="90"/>
      <c r="C14" s="89"/>
      <c r="D14" s="89"/>
      <c r="E14" s="89"/>
      <c r="F14" s="61"/>
      <c r="G14" s="88"/>
      <c r="H14" s="89"/>
      <c r="I14" s="89"/>
      <c r="J14" s="61"/>
      <c r="K14" s="88"/>
      <c r="L14" s="89"/>
      <c r="M14" s="89"/>
      <c r="N14" s="61"/>
      <c r="O14" s="89"/>
      <c r="P14" s="89"/>
      <c r="Q14" s="89"/>
      <c r="R14" s="61"/>
      <c r="S14" s="80"/>
      <c r="T14" s="61"/>
      <c r="U14" s="61"/>
    </row>
    <row r="15" spans="1:21" ht="25.5">
      <c r="A15" s="94" t="s">
        <v>82</v>
      </c>
      <c r="B15" s="79"/>
      <c r="C15" s="63" t="s">
        <v>81</v>
      </c>
      <c r="D15" s="56"/>
      <c r="E15" s="63" t="s">
        <v>79</v>
      </c>
      <c r="F15" s="95"/>
      <c r="G15" s="63" t="s">
        <v>81</v>
      </c>
      <c r="H15" s="56"/>
      <c r="I15" s="63" t="s">
        <v>79</v>
      </c>
      <c r="J15" s="95"/>
      <c r="K15" s="63" t="s">
        <v>81</v>
      </c>
      <c r="L15" s="56"/>
      <c r="M15" s="63" t="s">
        <v>79</v>
      </c>
      <c r="N15" s="95"/>
      <c r="O15" s="63" t="s">
        <v>81</v>
      </c>
      <c r="P15" s="56"/>
      <c r="Q15" s="63" t="s">
        <v>79</v>
      </c>
      <c r="R15" s="95"/>
      <c r="S15" s="63" t="s">
        <v>94</v>
      </c>
      <c r="T15" s="56"/>
      <c r="U15" s="63" t="s">
        <v>79</v>
      </c>
    </row>
    <row r="16" spans="1:2" ht="3" customHeight="1">
      <c r="A16" s="96"/>
      <c r="B16" s="81"/>
    </row>
    <row r="17" spans="1:21" ht="12.75">
      <c r="A17" s="49" t="s">
        <v>145</v>
      </c>
      <c r="B17" s="30"/>
      <c r="C17" s="67">
        <f>ROUNDDOWN('9. Light Project budget summary'!D39*0.75,2)</f>
        <v>0</v>
      </c>
      <c r="E17" s="68">
        <f>IF(C$23=0,0%,C17/C$23)</f>
        <v>0</v>
      </c>
      <c r="F17" s="97"/>
      <c r="G17" s="67">
        <f>ROUNDDOWN('9. Light Project budget summary'!F39*0.75,2)</f>
        <v>0</v>
      </c>
      <c r="I17" s="68">
        <f>IF(G$23=0,0%,G17/G$23)</f>
        <v>0</v>
      </c>
      <c r="J17" s="97"/>
      <c r="K17" s="67">
        <f>ROUNDDOWN('9. Light Project budget summary'!H39*0.75,2)</f>
        <v>0</v>
      </c>
      <c r="M17" s="68">
        <f>IF(K$23=0,0%,K17/K$23)</f>
        <v>0</v>
      </c>
      <c r="N17" s="97"/>
      <c r="O17" s="67">
        <f>ROUNDDOWN('9. Light Project budget summary'!J39*0.75,2)</f>
        <v>0</v>
      </c>
      <c r="Q17" s="68">
        <f>IF(O$23=0,0%,O17/O$23)</f>
        <v>0</v>
      </c>
      <c r="R17" s="97"/>
      <c r="S17" s="67">
        <f>C17+G17+K17+O17</f>
        <v>0</v>
      </c>
      <c r="U17" s="98">
        <f>IF(S$23=0,0%,S17/S$23)</f>
        <v>0</v>
      </c>
    </row>
    <row r="18" spans="1:21" ht="3" customHeight="1">
      <c r="A18" s="96"/>
      <c r="B18" s="81"/>
      <c r="U18" s="99"/>
    </row>
    <row r="19" spans="1:21" ht="12.75">
      <c r="A19" s="49" t="s">
        <v>448</v>
      </c>
      <c r="B19" s="30"/>
      <c r="C19" s="67">
        <v>0</v>
      </c>
      <c r="E19" s="68">
        <f>IF(C$23=0,0%,C19/C$23)</f>
        <v>0</v>
      </c>
      <c r="G19" s="67">
        <v>0</v>
      </c>
      <c r="I19" s="68">
        <f>IF(G$23=0,0%,G19/G$23)</f>
        <v>0</v>
      </c>
      <c r="K19" s="67">
        <v>0</v>
      </c>
      <c r="M19" s="68">
        <f>IF(K$23=0,0%,K19/K$23)</f>
        <v>0</v>
      </c>
      <c r="O19" s="67">
        <v>0</v>
      </c>
      <c r="Q19" s="68">
        <f>IF(O$23=0,0%,O19/O$23)</f>
        <v>0</v>
      </c>
      <c r="S19" s="67">
        <f>C19+G19+K19+O19</f>
        <v>0</v>
      </c>
      <c r="U19" s="98">
        <f>IF(S$23=0,0%,S19/S$23)</f>
        <v>0</v>
      </c>
    </row>
    <row r="20" spans="1:21" ht="3" customHeight="1">
      <c r="A20" s="96"/>
      <c r="B20" s="81"/>
      <c r="U20" s="99"/>
    </row>
    <row r="21" spans="1:21" s="62" customFormat="1" ht="12.75" customHeight="1">
      <c r="A21" s="101" t="s">
        <v>143</v>
      </c>
      <c r="B21" s="81"/>
      <c r="C21" s="67">
        <f>ROUNDUP('9. Light Project budget summary'!D39*0.25,2)</f>
        <v>0</v>
      </c>
      <c r="D21" s="31"/>
      <c r="E21" s="68">
        <f>IF(C$23=0,0%,C21/C$23)</f>
        <v>0</v>
      </c>
      <c r="F21" s="31"/>
      <c r="G21" s="67">
        <f>ROUNDUP('9. Light Project budget summary'!F39*0.25,2)</f>
        <v>0</v>
      </c>
      <c r="H21" s="31"/>
      <c r="I21" s="68">
        <f>IF(G$23=0,0%,G21/G$23)</f>
        <v>0</v>
      </c>
      <c r="J21" s="31"/>
      <c r="K21" s="67">
        <f>ROUNDUP('9. Light Project budget summary'!H39*0.25,2)</f>
        <v>0</v>
      </c>
      <c r="L21" s="31"/>
      <c r="M21" s="68">
        <f>IF(K$23=0,0%,K21/K$23)</f>
        <v>0</v>
      </c>
      <c r="N21" s="31"/>
      <c r="O21" s="67">
        <f>ROUNDUP('9. Light Project budget summary'!J39*0.25,2)</f>
        <v>0</v>
      </c>
      <c r="P21" s="31"/>
      <c r="Q21" s="68">
        <f>IF(O$23=0,0%,O21/O$23)</f>
        <v>0</v>
      </c>
      <c r="R21" s="31"/>
      <c r="S21" s="67">
        <f>C21+G21+K21+O21</f>
        <v>0</v>
      </c>
      <c r="T21" s="31"/>
      <c r="U21" s="98">
        <f>IF(S$23=0,0%,S21/S$23)</f>
        <v>0</v>
      </c>
    </row>
    <row r="22" spans="1:21" s="62" customFormat="1" ht="3" customHeight="1">
      <c r="A22" s="100"/>
      <c r="B22" s="82"/>
      <c r="C22" s="31"/>
      <c r="D22" s="31"/>
      <c r="E22" s="31"/>
      <c r="F22" s="31"/>
      <c r="G22" s="31"/>
      <c r="H22" s="31"/>
      <c r="I22" s="31"/>
      <c r="J22" s="31"/>
      <c r="K22" s="31"/>
      <c r="L22" s="31"/>
      <c r="M22" s="31"/>
      <c r="N22" s="31"/>
      <c r="O22" s="31"/>
      <c r="P22" s="31"/>
      <c r="Q22" s="31"/>
      <c r="R22" s="31"/>
      <c r="S22" s="31"/>
      <c r="T22" s="31"/>
      <c r="U22" s="99"/>
    </row>
    <row r="23" spans="1:21" s="62" customFormat="1" ht="12.75">
      <c r="A23" s="49" t="s">
        <v>446</v>
      </c>
      <c r="B23" s="30"/>
      <c r="C23" s="67">
        <f>C17+C19+C21</f>
        <v>0</v>
      </c>
      <c r="D23" s="31"/>
      <c r="E23" s="68">
        <f>IF(C$23=0,0%,C23/C$23)</f>
        <v>0</v>
      </c>
      <c r="F23" s="31"/>
      <c r="G23" s="67">
        <f>G17+G19+G21</f>
        <v>0</v>
      </c>
      <c r="H23" s="31"/>
      <c r="I23" s="68">
        <f>IF(G$23=0,0%,G23/G$23)</f>
        <v>0</v>
      </c>
      <c r="J23" s="31"/>
      <c r="K23" s="67">
        <f>K17+K19+K21</f>
        <v>0</v>
      </c>
      <c r="L23" s="31"/>
      <c r="M23" s="68">
        <f>IF(K$23=0,0%,K23/K$23)</f>
        <v>0</v>
      </c>
      <c r="N23" s="31"/>
      <c r="O23" s="67">
        <f>O17+O19+O21</f>
        <v>0</v>
      </c>
      <c r="P23" s="31"/>
      <c r="Q23" s="68">
        <f>IF(O$23=0,0%,O23/O$23)</f>
        <v>0</v>
      </c>
      <c r="R23" s="31"/>
      <c r="S23" s="67">
        <f>S17+S19+S21</f>
        <v>0</v>
      </c>
      <c r="T23" s="31"/>
      <c r="U23" s="98">
        <f>IF(S$23=0,0%,S23/S$23)</f>
        <v>0</v>
      </c>
    </row>
    <row r="24" spans="1:21" s="62" customFormat="1" ht="3" customHeight="1">
      <c r="A24" s="96"/>
      <c r="B24" s="81"/>
      <c r="C24" s="31"/>
      <c r="D24" s="31"/>
      <c r="E24" s="31"/>
      <c r="F24" s="31"/>
      <c r="G24" s="31"/>
      <c r="H24" s="31"/>
      <c r="I24" s="31"/>
      <c r="J24" s="31"/>
      <c r="K24" s="31"/>
      <c r="L24" s="31"/>
      <c r="M24" s="31"/>
      <c r="N24" s="31"/>
      <c r="O24" s="31"/>
      <c r="P24" s="31"/>
      <c r="Q24" s="31"/>
      <c r="R24" s="31"/>
      <c r="S24" s="31"/>
      <c r="T24" s="31"/>
      <c r="U24" s="99"/>
    </row>
    <row r="25" spans="1:21" ht="28.5" customHeight="1" thickBot="1">
      <c r="A25" s="90"/>
      <c r="C25" s="91"/>
      <c r="D25" s="91"/>
      <c r="E25" s="91"/>
      <c r="F25" s="61"/>
      <c r="G25" s="91"/>
      <c r="H25" s="91"/>
      <c r="I25" s="91"/>
      <c r="J25" s="61"/>
      <c r="K25" s="91"/>
      <c r="L25" s="91"/>
      <c r="M25" s="91"/>
      <c r="N25" s="61"/>
      <c r="O25" s="91"/>
      <c r="P25" s="91"/>
      <c r="Q25" s="91"/>
      <c r="R25" s="61"/>
      <c r="S25" s="91"/>
      <c r="T25" s="61"/>
      <c r="U25" s="61"/>
    </row>
    <row r="26" spans="1:21" ht="16.5" customHeight="1" thickBot="1">
      <c r="A26" s="588" t="s">
        <v>449</v>
      </c>
      <c r="B26" s="589"/>
      <c r="C26" s="589"/>
      <c r="D26" s="589"/>
      <c r="E26" s="589"/>
      <c r="F26" s="589"/>
      <c r="G26" s="589"/>
      <c r="H26" s="589"/>
      <c r="I26" s="589"/>
      <c r="J26" s="589"/>
      <c r="K26" s="589"/>
      <c r="L26" s="589"/>
      <c r="M26" s="589"/>
      <c r="N26" s="589"/>
      <c r="O26" s="589"/>
      <c r="P26" s="589"/>
      <c r="Q26" s="589"/>
      <c r="R26" s="589"/>
      <c r="S26" s="589"/>
      <c r="T26" s="589"/>
      <c r="U26" s="590"/>
    </row>
    <row r="27" spans="1:18" ht="16.5" customHeight="1">
      <c r="A27" s="223"/>
      <c r="B27" s="223"/>
      <c r="C27" s="223"/>
      <c r="D27" s="223"/>
      <c r="E27" s="223"/>
      <c r="F27" s="223"/>
      <c r="G27" s="223"/>
      <c r="H27" s="223"/>
      <c r="I27" s="223"/>
      <c r="J27" s="223"/>
      <c r="K27" s="223"/>
      <c r="L27" s="223"/>
      <c r="M27" s="223"/>
      <c r="N27" s="223"/>
      <c r="O27" s="223"/>
      <c r="P27" s="223"/>
      <c r="Q27" s="223"/>
      <c r="R27" s="223"/>
    </row>
    <row r="28" ht="12.75" customHeight="1"/>
    <row r="29" ht="12.75" customHeight="1">
      <c r="A29" s="58"/>
    </row>
  </sheetData>
  <sheetProtection selectLockedCells="1"/>
  <protectedRanges>
    <protectedRange sqref="A23:B23" name="VI szakmai szolg?ltat?s_1_1"/>
    <protectedRange sqref="A18:B19" name="I. Szem?lyi_1"/>
    <protectedRange sqref="A21:B21" name="II. utaz?s_1"/>
    <protectedRange sqref="A17:B17" name="XI_XIV Előkészítő_2"/>
  </protectedRanges>
  <mergeCells count="23">
    <mergeCell ref="G13:I13"/>
    <mergeCell ref="K7:M7"/>
    <mergeCell ref="C13:E13"/>
    <mergeCell ref="A26:U26"/>
    <mergeCell ref="C7:E7"/>
    <mergeCell ref="G7:I7"/>
    <mergeCell ref="C11:E11"/>
    <mergeCell ref="S11:U11"/>
    <mergeCell ref="O7:Q7"/>
    <mergeCell ref="G9:I9"/>
    <mergeCell ref="K11:M11"/>
    <mergeCell ref="S7:U7"/>
    <mergeCell ref="S13:U13"/>
    <mergeCell ref="A1:U1"/>
    <mergeCell ref="O9:Q9"/>
    <mergeCell ref="O11:Q11"/>
    <mergeCell ref="O13:Q13"/>
    <mergeCell ref="C9:E9"/>
    <mergeCell ref="K9:M9"/>
    <mergeCell ref="D3:N5"/>
    <mergeCell ref="S9:U9"/>
    <mergeCell ref="G11:I11"/>
    <mergeCell ref="K13:M13"/>
  </mergeCells>
  <conditionalFormatting sqref="A27:R27">
    <cfRule type="cellIs" priority="41" dxfId="25" operator="equal" stopIfTrue="1">
      <formula>'10. Sources of funding'!#REF!</formula>
    </cfRule>
  </conditionalFormatting>
  <printOptions/>
  <pageMargins left="0.15748031496062992" right="0.07874015748031496" top="0.7086614173228347" bottom="0.5905511811023623" header="0.4330708661417323" footer="0.5118110236220472"/>
  <pageSetup fitToWidth="2" fitToHeight="1" horizontalDpi="600" verticalDpi="600" orientation="landscape" r:id="rId1"/>
  <headerFooter alignWithMargins="0">
    <oddFooter xml:space="preserve">&amp;C&amp;"Arial,Italic"&amp;A&amp;R&amp;"Arial,Italic"Page &amp;P of &amp;N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L25"/>
  <sheetViews>
    <sheetView zoomScale="90" zoomScaleNormal="90" zoomScalePageLayoutView="0" workbookViewId="0" topLeftCell="A1">
      <selection activeCell="B14" sqref="B14"/>
    </sheetView>
  </sheetViews>
  <sheetFormatPr defaultColWidth="9.140625" defaultRowHeight="12.75"/>
  <cols>
    <col min="1" max="1" width="3.28125" style="59" customWidth="1"/>
    <col min="2" max="2" width="31.7109375" style="31" customWidth="1"/>
    <col min="3" max="3" width="0.85546875" style="31" customWidth="1"/>
    <col min="4" max="4" width="12.00390625" style="31" customWidth="1"/>
    <col min="5" max="5" width="0.85546875" style="31" customWidth="1"/>
    <col min="6" max="6" width="12.00390625" style="31" customWidth="1"/>
    <col min="7" max="7" width="0.85546875" style="31" customWidth="1"/>
    <col min="8" max="8" width="12.00390625" style="31" customWidth="1"/>
    <col min="9" max="9" width="0.85546875" style="31" customWidth="1"/>
    <col min="10" max="10" width="12.00390625" style="31" customWidth="1"/>
    <col min="11" max="11" width="0.85546875" style="31" customWidth="1"/>
    <col min="12" max="12" width="12.00390625" style="31" customWidth="1"/>
    <col min="13" max="13" width="0.85546875" style="31" customWidth="1"/>
    <col min="14" max="14" width="12.00390625" style="31" customWidth="1"/>
    <col min="15" max="15" width="0.85546875" style="31" customWidth="1"/>
    <col min="16" max="16" width="12.00390625" style="31" customWidth="1"/>
    <col min="17" max="17" width="0.85546875" style="31" customWidth="1"/>
    <col min="18" max="18" width="12.00390625" style="31" customWidth="1"/>
    <col min="19" max="19" width="0.85546875" style="31" customWidth="1"/>
    <col min="20" max="20" width="12.00390625" style="31" customWidth="1"/>
    <col min="21" max="21" width="0.85546875" style="31" customWidth="1"/>
    <col min="22" max="22" width="12.00390625" style="31" customWidth="1"/>
    <col min="23" max="23" width="0.5625" style="31" customWidth="1"/>
    <col min="24" max="24" width="12.421875" style="31" hidden="1" customWidth="1"/>
    <col min="25" max="38" width="9.140625" style="58" hidden="1" customWidth="1"/>
    <col min="39" max="16384" width="9.140625" style="58" customWidth="1"/>
  </cols>
  <sheetData>
    <row r="1" spans="1:24" ht="22.5" customHeight="1">
      <c r="A1" s="542" t="s">
        <v>148</v>
      </c>
      <c r="B1" s="542"/>
      <c r="C1" s="542"/>
      <c r="D1" s="542"/>
      <c r="E1" s="542"/>
      <c r="F1" s="542"/>
      <c r="G1" s="542"/>
      <c r="H1" s="542"/>
      <c r="I1" s="542"/>
      <c r="J1" s="542"/>
      <c r="K1" s="542"/>
      <c r="L1" s="542"/>
      <c r="M1" s="542"/>
      <c r="N1" s="542"/>
      <c r="O1" s="542"/>
      <c r="P1" s="542"/>
      <c r="Q1" s="542"/>
      <c r="R1" s="542"/>
      <c r="S1" s="542"/>
      <c r="T1" s="542"/>
      <c r="U1" s="542"/>
      <c r="V1" s="542"/>
      <c r="W1" s="77"/>
      <c r="X1" s="77"/>
    </row>
    <row r="3" spans="2:24" ht="12.75">
      <c r="B3" s="153"/>
      <c r="D3" s="554">
        <f>T('1. General Data'!C9)</f>
      </c>
      <c r="E3" s="555"/>
      <c r="F3" s="555"/>
      <c r="G3" s="555"/>
      <c r="H3" s="555"/>
      <c r="I3" s="555"/>
      <c r="J3" s="555"/>
      <c r="K3" s="555"/>
      <c r="L3" s="555"/>
      <c r="M3" s="555"/>
      <c r="N3" s="556"/>
      <c r="P3" s="58"/>
      <c r="Q3" s="58"/>
      <c r="R3" s="58"/>
      <c r="S3" s="58"/>
      <c r="T3" s="58"/>
      <c r="U3" s="58"/>
      <c r="V3" s="58"/>
      <c r="W3" s="58"/>
      <c r="X3" s="58"/>
    </row>
    <row r="4" spans="4:24" ht="6" customHeight="1">
      <c r="D4" s="557"/>
      <c r="E4" s="558"/>
      <c r="F4" s="558"/>
      <c r="G4" s="558"/>
      <c r="H4" s="558"/>
      <c r="I4" s="558"/>
      <c r="J4" s="558"/>
      <c r="K4" s="558"/>
      <c r="L4" s="558"/>
      <c r="M4" s="558"/>
      <c r="N4" s="559"/>
      <c r="P4" s="58"/>
      <c r="Q4" s="58"/>
      <c r="R4" s="58"/>
      <c r="S4" s="58"/>
      <c r="T4" s="58"/>
      <c r="U4" s="58"/>
      <c r="V4" s="58"/>
      <c r="W4" s="58"/>
      <c r="X4" s="58"/>
    </row>
    <row r="5" spans="2:24" ht="12.75">
      <c r="B5" s="155"/>
      <c r="D5" s="560"/>
      <c r="E5" s="561"/>
      <c r="F5" s="561"/>
      <c r="G5" s="561"/>
      <c r="H5" s="561"/>
      <c r="I5" s="561"/>
      <c r="J5" s="561"/>
      <c r="K5" s="561"/>
      <c r="L5" s="561"/>
      <c r="M5" s="561"/>
      <c r="N5" s="562"/>
      <c r="P5" s="58"/>
      <c r="Q5" s="58"/>
      <c r="R5" s="58"/>
      <c r="S5" s="58"/>
      <c r="T5" s="58"/>
      <c r="U5" s="58"/>
      <c r="V5" s="58"/>
      <c r="W5" s="58"/>
      <c r="X5" s="58"/>
    </row>
    <row r="6" spans="2:3" ht="20.25" customHeight="1">
      <c r="B6" s="78"/>
      <c r="C6" s="78"/>
    </row>
    <row r="7" spans="2:25" ht="25.5" customHeight="1">
      <c r="B7" s="599" t="s">
        <v>417</v>
      </c>
      <c r="C7" s="599"/>
      <c r="D7" s="599"/>
      <c r="E7" s="599"/>
      <c r="F7" s="599"/>
      <c r="G7" s="599"/>
      <c r="H7" s="599"/>
      <c r="I7" s="599"/>
      <c r="J7" s="599"/>
      <c r="K7" s="599"/>
      <c r="L7" s="599"/>
      <c r="M7" s="599"/>
      <c r="N7" s="599"/>
      <c r="O7" s="599"/>
      <c r="P7" s="599"/>
      <c r="Q7" s="599"/>
      <c r="R7" s="599"/>
      <c r="S7" s="599"/>
      <c r="T7" s="599"/>
      <c r="U7" s="599"/>
      <c r="V7" s="599"/>
      <c r="Y7" s="172" t="str">
        <f>IF(OR('1. General Data'!E35="",'1. General Data'!I35="",'1. General Data'!M35="",'1. General Data'!E37="",'1. General Data'!I37="",'1. General Data'!M37="")," ",TRUE)</f>
        <v> </v>
      </c>
    </row>
    <row r="8" spans="2:26" ht="12.75">
      <c r="B8" s="78"/>
      <c r="C8" s="78"/>
      <c r="Y8" s="58" t="s">
        <v>0</v>
      </c>
      <c r="Z8" s="58" t="s">
        <v>1</v>
      </c>
    </row>
    <row r="9" spans="1:38" ht="42" customHeight="1">
      <c r="A9" s="597"/>
      <c r="B9" s="598"/>
      <c r="C9" s="103"/>
      <c r="D9" s="63" t="s">
        <v>307</v>
      </c>
      <c r="E9" s="104"/>
      <c r="F9" s="63" t="s">
        <v>308</v>
      </c>
      <c r="G9" s="95"/>
      <c r="H9" s="63" t="s">
        <v>309</v>
      </c>
      <c r="I9" s="95"/>
      <c r="J9" s="63" t="s">
        <v>310</v>
      </c>
      <c r="K9" s="95"/>
      <c r="L9" s="63" t="s">
        <v>311</v>
      </c>
      <c r="M9" s="95"/>
      <c r="N9" s="63" t="s">
        <v>312</v>
      </c>
      <c r="O9" s="95"/>
      <c r="P9" s="63" t="s">
        <v>313</v>
      </c>
      <c r="Q9" s="95"/>
      <c r="R9" s="63" t="s">
        <v>314</v>
      </c>
      <c r="S9" s="95"/>
      <c r="T9" s="63" t="s">
        <v>315</v>
      </c>
      <c r="U9" s="95"/>
      <c r="V9" s="346"/>
      <c r="W9" s="167"/>
      <c r="X9" s="167" t="s">
        <v>21</v>
      </c>
      <c r="Y9" s="172">
        <f>'1. General Data'!I39</f>
        <v>0</v>
      </c>
      <c r="Z9" s="179">
        <f>IF(Y9&gt;0,(Y9/4+1),0)</f>
        <v>0</v>
      </c>
      <c r="AA9" s="173"/>
      <c r="AB9" s="174" t="s">
        <v>2</v>
      </c>
      <c r="AC9" s="175"/>
      <c r="AD9" s="174" t="s">
        <v>3</v>
      </c>
      <c r="AE9" s="176"/>
      <c r="AF9" s="174" t="s">
        <v>4</v>
      </c>
      <c r="AG9" s="176"/>
      <c r="AH9" s="174" t="s">
        <v>5</v>
      </c>
      <c r="AI9" s="176"/>
      <c r="AJ9" s="174" t="s">
        <v>6</v>
      </c>
      <c r="AK9" s="176"/>
      <c r="AL9" s="174" t="s">
        <v>7</v>
      </c>
    </row>
    <row r="10" spans="1:38" ht="3" customHeight="1">
      <c r="A10" s="105"/>
      <c r="B10" s="81"/>
      <c r="C10" s="81"/>
      <c r="AA10" s="173"/>
      <c r="AB10" s="177"/>
      <c r="AC10" s="177"/>
      <c r="AD10" s="177"/>
      <c r="AE10" s="177"/>
      <c r="AF10" s="177"/>
      <c r="AG10" s="177"/>
      <c r="AH10" s="177"/>
      <c r="AI10" s="177"/>
      <c r="AJ10" s="177"/>
      <c r="AK10" s="177"/>
      <c r="AL10" s="177"/>
    </row>
    <row r="11" spans="1:38" ht="3" customHeight="1">
      <c r="A11" s="106"/>
      <c r="B11" s="81"/>
      <c r="C11" s="81"/>
      <c r="W11" s="159"/>
      <c r="X11" s="159"/>
      <c r="AA11" s="173"/>
      <c r="AB11" s="177"/>
      <c r="AC11" s="177"/>
      <c r="AD11" s="177"/>
      <c r="AE11" s="177"/>
      <c r="AF11" s="177"/>
      <c r="AG11" s="177"/>
      <c r="AH11" s="177"/>
      <c r="AI11" s="177"/>
      <c r="AJ11" s="177"/>
      <c r="AK11" s="177"/>
      <c r="AL11" s="177"/>
    </row>
    <row r="12" spans="1:38" ht="12.75">
      <c r="A12" s="106">
        <v>1</v>
      </c>
      <c r="B12" s="131" t="s">
        <v>324</v>
      </c>
      <c r="C12" s="81"/>
      <c r="D12" s="76"/>
      <c r="F12" s="76"/>
      <c r="H12" s="76"/>
      <c r="J12" s="76"/>
      <c r="L12" s="76"/>
      <c r="N12" s="76"/>
      <c r="P12" s="76"/>
      <c r="R12" s="76"/>
      <c r="T12" s="76"/>
      <c r="V12" s="75">
        <f>D12+F12+H12+J12+L12+N12+P12+R12+T12</f>
        <v>0</v>
      </c>
      <c r="W12" s="157"/>
      <c r="X12" s="157">
        <f>('8. Light Partner 1 budget'!L3)-V12</f>
        <v>0</v>
      </c>
      <c r="Y12" s="58">
        <f>IF(X12=0,0,B12)</f>
        <v>0</v>
      </c>
      <c r="AA12" s="173">
        <f>T('2. Light Partner 1 data'!C9:F9)</f>
      </c>
      <c r="AB12" s="178" t="e">
        <f>IF($Z$9&gt;#REF!,D12,AB$9)</f>
        <v>#REF!</v>
      </c>
      <c r="AC12" s="177"/>
      <c r="AD12" s="178" t="e">
        <f>IF($Z$9&gt;#REF!,F12,AD$9)</f>
        <v>#REF!</v>
      </c>
      <c r="AE12" s="177"/>
      <c r="AF12" s="178" t="e">
        <f>IF($Z$9&gt;#REF!,H12,AF$9)</f>
        <v>#REF!</v>
      </c>
      <c r="AG12" s="177"/>
      <c r="AH12" s="178" t="e">
        <f>IF($Z$9&gt;#REF!,J12,AH$9)</f>
        <v>#REF!</v>
      </c>
      <c r="AI12" s="177"/>
      <c r="AJ12" s="178" t="e">
        <f>IF($Z$9&gt;#REF!,L12,AJ$9)</f>
        <v>#REF!</v>
      </c>
      <c r="AK12" s="177"/>
      <c r="AL12" s="178" t="e">
        <f>IF($Z$9&gt;#REF!,N12,AL$9)</f>
        <v>#REF!</v>
      </c>
    </row>
    <row r="13" spans="1:38" ht="3" customHeight="1">
      <c r="A13" s="106"/>
      <c r="B13" s="96"/>
      <c r="C13" s="81"/>
      <c r="W13" s="159"/>
      <c r="X13" s="159"/>
      <c r="AA13" s="173"/>
      <c r="AB13" s="177"/>
      <c r="AC13" s="177"/>
      <c r="AD13" s="177"/>
      <c r="AE13" s="177"/>
      <c r="AF13" s="177"/>
      <c r="AG13" s="177"/>
      <c r="AH13" s="177"/>
      <c r="AI13" s="177"/>
      <c r="AJ13" s="177"/>
      <c r="AK13" s="177"/>
      <c r="AL13" s="177"/>
    </row>
    <row r="14" spans="1:38" ht="12.75" customHeight="1">
      <c r="A14" s="106">
        <v>2</v>
      </c>
      <c r="B14" s="417" t="s">
        <v>325</v>
      </c>
      <c r="C14" s="81"/>
      <c r="D14" s="76"/>
      <c r="F14" s="76"/>
      <c r="H14" s="76"/>
      <c r="J14" s="76"/>
      <c r="L14" s="76"/>
      <c r="N14" s="76"/>
      <c r="P14" s="76"/>
      <c r="R14" s="76"/>
      <c r="T14" s="76"/>
      <c r="V14" s="75">
        <f>D14+F14+H14+J14+L14+N14+P14+R14+T14</f>
        <v>0</v>
      </c>
      <c r="W14" s="157"/>
      <c r="X14" s="157">
        <f>('8. Light Partner 2 budget'!L3)-V14</f>
        <v>0</v>
      </c>
      <c r="Y14" s="58">
        <f>IF(X14=0,0,B14)</f>
        <v>0</v>
      </c>
      <c r="AA14" s="173">
        <f>T('2. Light Partner 2 data'!C9:F9)</f>
      </c>
      <c r="AB14" s="178" t="e">
        <f>IF($Z$9&gt;#REF!,D14,AB$9)</f>
        <v>#REF!</v>
      </c>
      <c r="AC14" s="177"/>
      <c r="AD14" s="178" t="e">
        <f>IF($Z$9&gt;#REF!,F14,AD$9)</f>
        <v>#REF!</v>
      </c>
      <c r="AE14" s="177"/>
      <c r="AF14" s="178" t="e">
        <f>IF($Z$9&gt;#REF!,H14,AF$9)</f>
        <v>#REF!</v>
      </c>
      <c r="AG14" s="177"/>
      <c r="AH14" s="178" t="e">
        <f>IF($Z$9&gt;#REF!,J14,AH$9)</f>
        <v>#REF!</v>
      </c>
      <c r="AI14" s="177"/>
      <c r="AJ14" s="178" t="e">
        <f>IF($Z$9&gt;#REF!,L14,AJ$9)</f>
        <v>#REF!</v>
      </c>
      <c r="AK14" s="177"/>
      <c r="AL14" s="178" t="e">
        <f>IF($Z$9&gt;#REF!,N14,AL$9)</f>
        <v>#REF!</v>
      </c>
    </row>
    <row r="15" spans="1:38" ht="3" customHeight="1">
      <c r="A15" s="106"/>
      <c r="B15" s="96"/>
      <c r="C15" s="81"/>
      <c r="W15" s="159"/>
      <c r="X15" s="159"/>
      <c r="AA15" s="173"/>
      <c r="AB15" s="177"/>
      <c r="AC15" s="177"/>
      <c r="AD15" s="177"/>
      <c r="AE15" s="177"/>
      <c r="AF15" s="177"/>
      <c r="AG15" s="177"/>
      <c r="AH15" s="177"/>
      <c r="AI15" s="177"/>
      <c r="AJ15" s="177"/>
      <c r="AK15" s="177"/>
      <c r="AL15" s="177"/>
    </row>
    <row r="16" spans="1:38" ht="12.75" customHeight="1">
      <c r="A16" s="106">
        <v>3</v>
      </c>
      <c r="B16" s="131" t="s">
        <v>326</v>
      </c>
      <c r="C16" s="81"/>
      <c r="D16" s="76"/>
      <c r="F16" s="76"/>
      <c r="H16" s="76"/>
      <c r="J16" s="76"/>
      <c r="L16" s="76"/>
      <c r="N16" s="76"/>
      <c r="P16" s="76"/>
      <c r="R16" s="76"/>
      <c r="T16" s="76"/>
      <c r="V16" s="75">
        <f>D16+F16+H16+J16+L16+N16+P16+R16+T16</f>
        <v>0</v>
      </c>
      <c r="W16" s="157"/>
      <c r="X16" s="353">
        <f>('8. Light Partner 3 budget'!L3)-V16</f>
        <v>0</v>
      </c>
      <c r="Y16" s="58">
        <f>IF(X16=0,0,B16)</f>
        <v>0</v>
      </c>
      <c r="AA16" s="173">
        <f>T('2. Light Partner 3 data'!C9:F9)</f>
      </c>
      <c r="AB16" s="178" t="e">
        <f>IF($Z$9&gt;#REF!,D16,AB$9)</f>
        <v>#REF!</v>
      </c>
      <c r="AC16" s="177"/>
      <c r="AD16" s="178" t="e">
        <f>IF($Z$9&gt;#REF!,F16,AD$9)</f>
        <v>#REF!</v>
      </c>
      <c r="AE16" s="177"/>
      <c r="AF16" s="178" t="e">
        <f>IF($Z$9&gt;#REF!,H16,AF$9)</f>
        <v>#REF!</v>
      </c>
      <c r="AG16" s="177"/>
      <c r="AH16" s="178" t="e">
        <f>IF($Z$9&gt;#REF!,J16,AH$9)</f>
        <v>#REF!</v>
      </c>
      <c r="AI16" s="177"/>
      <c r="AJ16" s="178" t="e">
        <f>IF($Z$9&gt;#REF!,L16,AJ$9)</f>
        <v>#REF!</v>
      </c>
      <c r="AK16" s="177"/>
      <c r="AL16" s="178" t="e">
        <f>IF($Z$9&gt;#REF!,N16,AL$9)</f>
        <v>#REF!</v>
      </c>
    </row>
    <row r="17" spans="1:38" ht="3" customHeight="1">
      <c r="A17" s="106"/>
      <c r="B17" s="96"/>
      <c r="C17" s="81"/>
      <c r="W17" s="159"/>
      <c r="X17" s="159"/>
      <c r="AA17" s="173"/>
      <c r="AB17" s="177"/>
      <c r="AC17" s="177"/>
      <c r="AD17" s="177"/>
      <c r="AE17" s="177"/>
      <c r="AF17" s="177"/>
      <c r="AG17" s="177"/>
      <c r="AH17" s="177"/>
      <c r="AI17" s="177"/>
      <c r="AJ17" s="177"/>
      <c r="AK17" s="177"/>
      <c r="AL17" s="177"/>
    </row>
    <row r="18" spans="1:38" ht="12.75" customHeight="1">
      <c r="A18" s="106">
        <v>4</v>
      </c>
      <c r="B18" s="131" t="s">
        <v>327</v>
      </c>
      <c r="C18" s="81"/>
      <c r="D18" s="76"/>
      <c r="F18" s="76"/>
      <c r="H18" s="76"/>
      <c r="J18" s="76"/>
      <c r="L18" s="76"/>
      <c r="N18" s="76"/>
      <c r="P18" s="76"/>
      <c r="R18" s="76"/>
      <c r="T18" s="76"/>
      <c r="V18" s="75">
        <f>D18+F18+H18+J18+L18+N18+P18+R18+T18</f>
        <v>0</v>
      </c>
      <c r="W18" s="157"/>
      <c r="X18" s="353">
        <f>('8. Light Partner 4 budget'!L3)-V18</f>
        <v>0</v>
      </c>
      <c r="Y18" s="58">
        <f>IF(X18=0,0,B18)</f>
        <v>0</v>
      </c>
      <c r="AA18" s="173">
        <f>T('2. Light Partner 4 data'!C9:F9)</f>
      </c>
      <c r="AB18" s="178" t="e">
        <f>IF($Z$9&gt;#REF!,D18,AB$9)</f>
        <v>#REF!</v>
      </c>
      <c r="AC18" s="177"/>
      <c r="AD18" s="178" t="e">
        <f>IF($Z$9&gt;#REF!,F18,AD$9)</f>
        <v>#REF!</v>
      </c>
      <c r="AE18" s="177"/>
      <c r="AF18" s="178" t="e">
        <f>IF($Z$9&gt;#REF!,H18,AF$9)</f>
        <v>#REF!</v>
      </c>
      <c r="AG18" s="177"/>
      <c r="AH18" s="178" t="e">
        <f>IF($Z$9&gt;#REF!,J18,AH$9)</f>
        <v>#REF!</v>
      </c>
      <c r="AI18" s="177"/>
      <c r="AJ18" s="178" t="e">
        <f>IF($Z$9&gt;#REF!,L18,AJ$9)</f>
        <v>#REF!</v>
      </c>
      <c r="AK18" s="177"/>
      <c r="AL18" s="178" t="e">
        <f>IF($Z$9&gt;#REF!,N18,AL$9)</f>
        <v>#REF!</v>
      </c>
    </row>
    <row r="19" spans="1:38" ht="3" customHeight="1">
      <c r="A19" s="106"/>
      <c r="B19" s="96"/>
      <c r="C19" s="81"/>
      <c r="W19" s="159"/>
      <c r="X19" s="159"/>
      <c r="AA19" s="173"/>
      <c r="AB19" s="177"/>
      <c r="AC19" s="177"/>
      <c r="AD19" s="177"/>
      <c r="AE19" s="177"/>
      <c r="AF19" s="177"/>
      <c r="AG19" s="177"/>
      <c r="AH19" s="177"/>
      <c r="AI19" s="177"/>
      <c r="AJ19" s="177"/>
      <c r="AK19" s="177"/>
      <c r="AL19" s="177"/>
    </row>
    <row r="20" spans="2:38" ht="3" customHeight="1">
      <c r="B20" s="96"/>
      <c r="C20" s="81"/>
      <c r="AA20" s="173"/>
      <c r="AB20" s="173"/>
      <c r="AC20" s="173"/>
      <c r="AD20" s="173"/>
      <c r="AE20" s="173"/>
      <c r="AF20" s="173"/>
      <c r="AG20" s="173"/>
      <c r="AH20" s="173"/>
      <c r="AI20" s="173"/>
      <c r="AJ20" s="173"/>
      <c r="AK20" s="173"/>
      <c r="AL20" s="173"/>
    </row>
    <row r="21" spans="1:25" ht="12.75" customHeight="1">
      <c r="A21" s="70"/>
      <c r="B21" s="131" t="s">
        <v>83</v>
      </c>
      <c r="C21" s="81"/>
      <c r="D21" s="75">
        <f>D12+D14+D16+D18</f>
        <v>0</v>
      </c>
      <c r="F21" s="75">
        <f>F12+F14+F16+F18</f>
        <v>0</v>
      </c>
      <c r="H21" s="75">
        <f>H12+H14+H16+H18</f>
        <v>0</v>
      </c>
      <c r="J21" s="75">
        <f>J12+J14+J16+J18</f>
        <v>0</v>
      </c>
      <c r="L21" s="75">
        <f>L12+L14+L16+L18</f>
        <v>0</v>
      </c>
      <c r="N21" s="75">
        <f>N12+N14+N16+N18</f>
        <v>0</v>
      </c>
      <c r="P21" s="75">
        <f>P12+P14+P16+P18</f>
        <v>0</v>
      </c>
      <c r="R21" s="75">
        <f>R12+R14+R16+R18</f>
        <v>0</v>
      </c>
      <c r="T21" s="75">
        <f>T12+T14+T16+T18</f>
        <v>0</v>
      </c>
      <c r="V21" s="75">
        <f>D21+F21+H21+J21+L21+N21+P21+R21+T21</f>
        <v>0</v>
      </c>
      <c r="W21" s="157"/>
      <c r="X21" s="157">
        <f>SUM(X11:X19)</f>
        <v>0</v>
      </c>
      <c r="Y21" s="58">
        <f>IF(X21=0,0,B21)</f>
        <v>0</v>
      </c>
    </row>
    <row r="22" spans="2:3" ht="3" customHeight="1">
      <c r="B22" s="81"/>
      <c r="C22" s="81"/>
    </row>
    <row r="23" spans="2:24" ht="12.75" customHeight="1">
      <c r="B23" s="595"/>
      <c r="C23" s="596"/>
      <c r="D23" s="596"/>
      <c r="E23" s="596"/>
      <c r="F23" s="596"/>
      <c r="G23" s="596"/>
      <c r="H23" s="596"/>
      <c r="I23" s="596"/>
      <c r="J23" s="596"/>
      <c r="K23" s="596"/>
      <c r="L23" s="596"/>
      <c r="M23" s="596"/>
      <c r="N23" s="596"/>
      <c r="W23" s="51"/>
      <c r="X23" s="51" t="e">
        <f>IF(OR(#REF!&lt;&gt;0,X12&lt;&gt;0,X14&lt;&gt;0,X16&lt;&gt;0,X18&lt;&gt;0,#REF!&lt;&gt;0,#REF!&lt;&gt;0,#REF!&lt;&gt;0),X9,"")</f>
        <v>#REF!</v>
      </c>
    </row>
    <row r="24" spans="2:8" ht="12.75">
      <c r="B24" s="593">
        <f>IF(OR(X12&lt;&gt;0,X14&lt;&gt;0,X16&lt;&gt;0,X18&lt;&gt;0),"Payment forecast is not complete!","")</f>
      </c>
      <c r="C24" s="594"/>
      <c r="D24" s="594"/>
      <c r="E24" s="594"/>
      <c r="F24" s="594"/>
      <c r="G24" s="594"/>
      <c r="H24" s="594"/>
    </row>
    <row r="25" spans="2:20" ht="12.75" customHeight="1" hidden="1">
      <c r="B25" s="31">
        <f>IF(OR(D25=TRUE,F25=TRUE,H25=TRUE,J25=TRUE,L25=TRUE,N25=TRUE),B23,0)</f>
        <v>0</v>
      </c>
      <c r="D25" s="31" t="b">
        <f>IF(AND(NOT($Z$9&gt;1),(D21&lt;&gt;0)),TRUE,FALSE)</f>
        <v>0</v>
      </c>
      <c r="F25" s="31" t="b">
        <f>IF(AND(NOT($Z$9&gt;2),(F21&lt;&gt;0)),TRUE,FALSE)</f>
        <v>0</v>
      </c>
      <c r="H25" s="31" t="b">
        <f>IF(AND(NOT($Z$9&gt;3),(H21&lt;&gt;0)),TRUE,FALSE)</f>
        <v>0</v>
      </c>
      <c r="J25" s="31" t="b">
        <f>IF(AND(NOT($Z$9&gt;4),(J21&lt;&gt;0)),TRUE,FALSE)</f>
        <v>0</v>
      </c>
      <c r="L25" s="31" t="b">
        <f>IF(AND(NOT($Z$9&gt;5),(L21&lt;&gt;0)),TRUE,FALSE)</f>
        <v>0</v>
      </c>
      <c r="N25" s="31" t="b">
        <f>IF(AND(NOT($Z$9&gt;6),(N21&lt;&gt;0)),TRUE,FALSE)</f>
        <v>0</v>
      </c>
      <c r="P25" s="31" t="b">
        <f>IF(AND(NOT($Z$9&gt;6),(P21&lt;&gt;0)),TRUE,FALSE)</f>
        <v>0</v>
      </c>
      <c r="R25" s="31" t="b">
        <f>IF(AND(NOT($Z$9&gt;6),(R21&lt;&gt;0)),TRUE,FALSE)</f>
        <v>0</v>
      </c>
      <c r="T25" s="31" t="b">
        <f>IF(AND(NOT($Z$9&gt;6),(T21&lt;&gt;0)),TRUE,FALSE)</f>
        <v>0</v>
      </c>
    </row>
    <row r="26" ht="12.75" customHeight="1" hidden="1"/>
    <row r="27" ht="12.75" customHeight="1" hidden="1"/>
  </sheetData>
  <sheetProtection selectLockedCells="1"/>
  <protectedRanges>
    <protectedRange sqref="B22:C22" name="I. Szem?lyi_1"/>
    <protectedRange sqref="A10" name="XI_XIV Előkészítő_1"/>
    <protectedRange sqref="B13:C13 B15:C15 C16 B17:C17 B19:C21" name="I. Szem?lyi_1_1"/>
    <protectedRange sqref="C12" name="XI_XIV Előkészítő_2_1"/>
  </protectedRanges>
  <mergeCells count="6">
    <mergeCell ref="B24:H24"/>
    <mergeCell ref="B23:N23"/>
    <mergeCell ref="A1:V1"/>
    <mergeCell ref="A9:B9"/>
    <mergeCell ref="D3:N5"/>
    <mergeCell ref="B7:V7"/>
  </mergeCells>
  <conditionalFormatting sqref="W9:X9">
    <cfRule type="cellIs" priority="83" dxfId="25" operator="equal" stopIfTrue="1">
      <formula>$X$23</formula>
    </cfRule>
  </conditionalFormatting>
  <conditionalFormatting sqref="W12:X12 W21:X21 W14:X14 W16:X16 W18:X18">
    <cfRule type="cellIs" priority="84" dxfId="25" operator="notEqual" stopIfTrue="1">
      <formula>0</formula>
    </cfRule>
  </conditionalFormatting>
  <conditionalFormatting sqref="AB12 AB14 AB16 AB18 AD12 AD14 AD16 AD18 AF12 AF14 AF16 AF18 AH12 AH14 AH16 AH18 AJ18 AJ16 AJ14 AJ12 AL12 AL14 AL16 AL18">
    <cfRule type="expression" priority="95" dxfId="29" stopIfTrue="1">
      <formula>'11. Payment forecast'!#REF!</formula>
    </cfRule>
  </conditionalFormatting>
  <conditionalFormatting sqref="D12">
    <cfRule type="cellIs" priority="97" dxfId="29" operator="notEqual" stopIfTrue="1">
      <formula>$AB$12</formula>
    </cfRule>
  </conditionalFormatting>
  <conditionalFormatting sqref="D14">
    <cfRule type="cellIs" priority="98" dxfId="29" operator="notEqual" stopIfTrue="1">
      <formula>$AB$14</formula>
    </cfRule>
  </conditionalFormatting>
  <conditionalFormatting sqref="D16">
    <cfRule type="cellIs" priority="99" dxfId="29" operator="notEqual" stopIfTrue="1">
      <formula>$AB$16</formula>
    </cfRule>
  </conditionalFormatting>
  <conditionalFormatting sqref="D18">
    <cfRule type="cellIs" priority="100" dxfId="29" operator="notEqual" stopIfTrue="1">
      <formula>$AB$18</formula>
    </cfRule>
  </conditionalFormatting>
  <conditionalFormatting sqref="F12">
    <cfRule type="cellIs" priority="105" dxfId="29" operator="notEqual" stopIfTrue="1">
      <formula>$AD$12</formula>
    </cfRule>
  </conditionalFormatting>
  <conditionalFormatting sqref="F18">
    <cfRule type="cellIs" priority="108" dxfId="29" operator="notEqual" stopIfTrue="1">
      <formula>$AD$18</formula>
    </cfRule>
  </conditionalFormatting>
  <conditionalFormatting sqref="H12">
    <cfRule type="cellIs" priority="113" dxfId="29" operator="notEqual" stopIfTrue="1">
      <formula>$AF$12</formula>
    </cfRule>
  </conditionalFormatting>
  <conditionalFormatting sqref="H14">
    <cfRule type="cellIs" priority="114" dxfId="29" operator="notEqual" stopIfTrue="1">
      <formula>$AF$14</formula>
    </cfRule>
  </conditionalFormatting>
  <conditionalFormatting sqref="H16">
    <cfRule type="cellIs" priority="115" dxfId="29" operator="notEqual" stopIfTrue="1">
      <formula>$AF$16</formula>
    </cfRule>
  </conditionalFormatting>
  <conditionalFormatting sqref="H18">
    <cfRule type="cellIs" priority="116" dxfId="29" operator="notEqual" stopIfTrue="1">
      <formula>$AF$18</formula>
    </cfRule>
  </conditionalFormatting>
  <conditionalFormatting sqref="J12">
    <cfRule type="cellIs" priority="121" dxfId="29" operator="notEqual" stopIfTrue="1">
      <formula>$AH$12</formula>
    </cfRule>
  </conditionalFormatting>
  <conditionalFormatting sqref="J18">
    <cfRule type="cellIs" priority="124" dxfId="29" operator="notEqual" stopIfTrue="1">
      <formula>$AH$18</formula>
    </cfRule>
  </conditionalFormatting>
  <conditionalFormatting sqref="L12">
    <cfRule type="cellIs" priority="129" dxfId="29" operator="notEqual" stopIfTrue="1">
      <formula>$AJ$12</formula>
    </cfRule>
  </conditionalFormatting>
  <conditionalFormatting sqref="N12">
    <cfRule type="cellIs" priority="137" dxfId="29" operator="notEqual" stopIfTrue="1">
      <formula>$AL$12</formula>
    </cfRule>
  </conditionalFormatting>
  <conditionalFormatting sqref="B23:N23">
    <cfRule type="cellIs" priority="144" dxfId="25" operator="equal" stopIfTrue="1">
      <formula>$B$25</formula>
    </cfRule>
  </conditionalFormatting>
  <conditionalFormatting sqref="P12">
    <cfRule type="cellIs" priority="48" dxfId="29" operator="notEqual" stopIfTrue="1">
      <formula>$AL$12</formula>
    </cfRule>
  </conditionalFormatting>
  <conditionalFormatting sqref="P23">
    <cfRule type="cellIs" priority="55" dxfId="25" operator="equal" stopIfTrue="1">
      <formula>$B$25</formula>
    </cfRule>
  </conditionalFormatting>
  <conditionalFormatting sqref="R12">
    <cfRule type="cellIs" priority="38" dxfId="29" operator="notEqual" stopIfTrue="1">
      <formula>$AL$12</formula>
    </cfRule>
  </conditionalFormatting>
  <conditionalFormatting sqref="R23">
    <cfRule type="cellIs" priority="45" dxfId="25" operator="equal" stopIfTrue="1">
      <formula>$B$25</formula>
    </cfRule>
  </conditionalFormatting>
  <conditionalFormatting sqref="T23">
    <cfRule type="cellIs" priority="35" dxfId="25" operator="equal" stopIfTrue="1">
      <formula>$B$25</formula>
    </cfRule>
  </conditionalFormatting>
  <conditionalFormatting sqref="B12">
    <cfRule type="cellIs" priority="25" dxfId="0" operator="equal" stopIfTrue="1">
      <formula>$Y$12</formula>
    </cfRule>
  </conditionalFormatting>
  <conditionalFormatting sqref="B14">
    <cfRule type="cellIs" priority="24" dxfId="0" operator="equal" stopIfTrue="1">
      <formula>$Y$14</formula>
    </cfRule>
  </conditionalFormatting>
  <conditionalFormatting sqref="B16">
    <cfRule type="cellIs" priority="23" dxfId="0" operator="equal" stopIfTrue="1">
      <formula>$Y$16</formula>
    </cfRule>
  </conditionalFormatting>
  <conditionalFormatting sqref="B18">
    <cfRule type="cellIs" priority="22" dxfId="0" operator="equal" stopIfTrue="1">
      <formula>$Y$18</formula>
    </cfRule>
  </conditionalFormatting>
  <conditionalFormatting sqref="F16">
    <cfRule type="cellIs" priority="21" dxfId="29" operator="notEqual" stopIfTrue="1">
      <formula>$AD$18</formula>
    </cfRule>
  </conditionalFormatting>
  <conditionalFormatting sqref="F14">
    <cfRule type="cellIs" priority="20" dxfId="29" operator="notEqual" stopIfTrue="1">
      <formula>$AD$18</formula>
    </cfRule>
  </conditionalFormatting>
  <conditionalFormatting sqref="J14">
    <cfRule type="cellIs" priority="19" dxfId="29" operator="notEqual" stopIfTrue="1">
      <formula>$AD$18</formula>
    </cfRule>
  </conditionalFormatting>
  <conditionalFormatting sqref="J16">
    <cfRule type="cellIs" priority="18" dxfId="29" operator="notEqual" stopIfTrue="1">
      <formula>$AD$18</formula>
    </cfRule>
  </conditionalFormatting>
  <conditionalFormatting sqref="L14">
    <cfRule type="cellIs" priority="17" dxfId="29" operator="notEqual" stopIfTrue="1">
      <formula>$AD$18</formula>
    </cfRule>
  </conditionalFormatting>
  <conditionalFormatting sqref="L16">
    <cfRule type="cellIs" priority="16" dxfId="29" operator="notEqual" stopIfTrue="1">
      <formula>$AD$18</formula>
    </cfRule>
  </conditionalFormatting>
  <conditionalFormatting sqref="L18">
    <cfRule type="cellIs" priority="15" dxfId="29" operator="notEqual" stopIfTrue="1">
      <formula>$AD$18</formula>
    </cfRule>
  </conditionalFormatting>
  <conditionalFormatting sqref="N14">
    <cfRule type="cellIs" priority="14" dxfId="29" operator="notEqual" stopIfTrue="1">
      <formula>$AD$18</formula>
    </cfRule>
  </conditionalFormatting>
  <conditionalFormatting sqref="N16">
    <cfRule type="cellIs" priority="13" dxfId="29" operator="notEqual" stopIfTrue="1">
      <formula>$AD$18</formula>
    </cfRule>
  </conditionalFormatting>
  <conditionalFormatting sqref="N18">
    <cfRule type="cellIs" priority="12" dxfId="29" operator="notEqual" stopIfTrue="1">
      <formula>$AD$18</formula>
    </cfRule>
  </conditionalFormatting>
  <conditionalFormatting sqref="P14">
    <cfRule type="cellIs" priority="11" dxfId="29" operator="notEqual" stopIfTrue="1">
      <formula>$AD$18</formula>
    </cfRule>
  </conditionalFormatting>
  <conditionalFormatting sqref="P16">
    <cfRule type="cellIs" priority="10" dxfId="29" operator="notEqual" stopIfTrue="1">
      <formula>$AD$18</formula>
    </cfRule>
  </conditionalFormatting>
  <conditionalFormatting sqref="P18">
    <cfRule type="cellIs" priority="9" dxfId="29" operator="notEqual" stopIfTrue="1">
      <formula>$AD$18</formula>
    </cfRule>
  </conditionalFormatting>
  <conditionalFormatting sqref="R14">
    <cfRule type="cellIs" priority="7" dxfId="29" operator="notEqual" stopIfTrue="1">
      <formula>$AL$12</formula>
    </cfRule>
  </conditionalFormatting>
  <conditionalFormatting sqref="R16">
    <cfRule type="cellIs" priority="6" dxfId="29" operator="notEqual" stopIfTrue="1">
      <formula>$AL$12</formula>
    </cfRule>
  </conditionalFormatting>
  <conditionalFormatting sqref="R18">
    <cfRule type="cellIs" priority="5" dxfId="29" operator="notEqual" stopIfTrue="1">
      <formula>$AL$12</formula>
    </cfRule>
  </conditionalFormatting>
  <conditionalFormatting sqref="T14">
    <cfRule type="cellIs" priority="4" dxfId="29" operator="notEqual" stopIfTrue="1">
      <formula>$AL$12</formula>
    </cfRule>
  </conditionalFormatting>
  <conditionalFormatting sqref="T16">
    <cfRule type="cellIs" priority="3" dxfId="29" operator="notEqual" stopIfTrue="1">
      <formula>$AL$12</formula>
    </cfRule>
  </conditionalFormatting>
  <conditionalFormatting sqref="T18">
    <cfRule type="cellIs" priority="2" dxfId="29" operator="notEqual" stopIfTrue="1">
      <formula>$AL$12</formula>
    </cfRule>
  </conditionalFormatting>
  <conditionalFormatting sqref="T12">
    <cfRule type="cellIs" priority="1" dxfId="29" operator="notEqual" stopIfTrue="1">
      <formula>$AL$12</formula>
    </cfRule>
  </conditionalFormatting>
  <dataValidations count="1">
    <dataValidation type="decimal" allowBlank="1" showInputMessage="1" showErrorMessage="1" sqref="N14 N12 L18 N16 AD12 AD14 AF16 AF12 AF14 AH16 AH12 AH14 AJ12 AJ14 AJ16 AJ18 AL16 AL12 AL14 AL18 AB18 AD18 AF18 AH18 J14 L14 D16 D12 D14 AB16 T21 F12 F16 H16 F21 H12 H14 J12 H21 F14 J18 J21 L12 J16 L21 L16 D18 AB12 AB14 AD16 F18 H18 D21 P14 P12 N18 P16 N21 R14 R12 P18 R16 P21 T14 T18 R18 T16 R21 T12">
      <formula1>0</formula1>
      <formula2>99999999.99</formula2>
    </dataValidation>
  </dataValidations>
  <printOptions/>
  <pageMargins left="0.35433070866141736" right="0.2755905511811024" top="1.141732283464567" bottom="0.984251968503937" header="0.5118110236220472" footer="0.5118110236220472"/>
  <pageSetup fitToHeight="1" fitToWidth="1" horizontalDpi="600" verticalDpi="600" orientation="landscape" scale="80" r:id="rId1"/>
  <headerFooter alignWithMargins="0">
    <oddFooter xml:space="preserve">&amp;C&amp;"Arial,Italic"&amp;8&amp;A&amp;R&amp;"Arial,Italic"&amp;8Page &amp;P of &amp;N </oddFooter>
  </headerFooter>
</worksheet>
</file>

<file path=xl/worksheets/sheet16.xml><?xml version="1.0" encoding="utf-8"?>
<worksheet xmlns="http://schemas.openxmlformats.org/spreadsheetml/2006/main" xmlns:r="http://schemas.openxmlformats.org/officeDocument/2006/relationships">
  <dimension ref="A1:U54"/>
  <sheetViews>
    <sheetView zoomScale="80" zoomScaleNormal="80" zoomScalePageLayoutView="0" workbookViewId="0" topLeftCell="A1">
      <selection activeCell="G3" sqref="G3:M3"/>
    </sheetView>
  </sheetViews>
  <sheetFormatPr defaultColWidth="9.140625" defaultRowHeight="12.75"/>
  <cols>
    <col min="1" max="1" width="3.140625" style="59" customWidth="1"/>
    <col min="2" max="2" width="0.85546875" style="31" customWidth="1"/>
    <col min="3" max="3" width="14.00390625" style="31" customWidth="1"/>
    <col min="4" max="4" width="0.85546875" style="31" customWidth="1"/>
    <col min="5" max="5" width="15.28125" style="31" customWidth="1"/>
    <col min="6" max="6" width="0.85546875" style="31" customWidth="1"/>
    <col min="7" max="7" width="57.140625" style="31" customWidth="1"/>
    <col min="8" max="8" width="0.85546875" style="31" customWidth="1"/>
    <col min="9" max="9" width="10.57421875" style="31" customWidth="1"/>
    <col min="10" max="10" width="0.85546875" style="31" customWidth="1"/>
    <col min="11" max="11" width="12.57421875" style="31" customWidth="1"/>
    <col min="12" max="12" width="0.85546875" style="31" customWidth="1"/>
    <col min="13" max="13" width="19.28125" style="31" customWidth="1"/>
    <col min="14" max="14" width="7.28125" style="31" hidden="1" customWidth="1"/>
    <col min="15" max="15" width="14.8515625" style="58" hidden="1" customWidth="1"/>
    <col min="16" max="16" width="12.8515625" style="58" hidden="1" customWidth="1"/>
    <col min="17" max="17" width="11.00390625" style="58" hidden="1" customWidth="1"/>
    <col min="18" max="18" width="13.421875" style="58" hidden="1" customWidth="1"/>
    <col min="19" max="19" width="9.140625" style="58" hidden="1" customWidth="1"/>
    <col min="20" max="20" width="10.57421875" style="58" hidden="1" customWidth="1"/>
    <col min="21" max="21" width="10.140625" style="58" hidden="1" customWidth="1"/>
    <col min="22" max="16384" width="9.140625" style="58" customWidth="1"/>
  </cols>
  <sheetData>
    <row r="1" spans="1:20" ht="22.5" customHeight="1">
      <c r="A1" s="542" t="s">
        <v>348</v>
      </c>
      <c r="B1" s="542"/>
      <c r="C1" s="542"/>
      <c r="D1" s="542"/>
      <c r="E1" s="542"/>
      <c r="F1" s="542"/>
      <c r="G1" s="542"/>
      <c r="H1" s="542"/>
      <c r="I1" s="542"/>
      <c r="J1" s="542"/>
      <c r="K1" s="542"/>
      <c r="L1" s="542"/>
      <c r="M1" s="542"/>
      <c r="N1" s="77"/>
      <c r="O1" s="356" t="s">
        <v>349</v>
      </c>
      <c r="P1" s="357" t="s">
        <v>350</v>
      </c>
      <c r="Q1" s="358"/>
      <c r="S1" s="359"/>
      <c r="T1" s="58" t="s">
        <v>351</v>
      </c>
    </row>
    <row r="2" spans="15:21" ht="12.75">
      <c r="O2" s="58" t="s">
        <v>451</v>
      </c>
      <c r="P2" s="58" t="s">
        <v>352</v>
      </c>
      <c r="R2" s="58" t="s">
        <v>353</v>
      </c>
      <c r="S2" s="244"/>
      <c r="T2" s="172">
        <f>LEFT(G3,5)</f>
      </c>
      <c r="U2" s="234" t="s">
        <v>354</v>
      </c>
    </row>
    <row r="3" spans="1:21" ht="12.75">
      <c r="A3" s="587" t="s">
        <v>397</v>
      </c>
      <c r="B3" s="587"/>
      <c r="C3" s="587"/>
      <c r="D3" s="587"/>
      <c r="E3" s="587"/>
      <c r="G3" s="614">
        <f>T('1. General Data'!C9)</f>
      </c>
      <c r="H3" s="615"/>
      <c r="I3" s="615"/>
      <c r="J3" s="615"/>
      <c r="K3" s="615"/>
      <c r="L3" s="615"/>
      <c r="M3" s="616"/>
      <c r="O3" s="58" t="s">
        <v>452</v>
      </c>
      <c r="P3" s="58" t="s">
        <v>355</v>
      </c>
      <c r="Q3" s="2"/>
      <c r="R3" s="58" t="s">
        <v>356</v>
      </c>
      <c r="S3" s="244"/>
      <c r="T3" s="172">
        <f>IF(AND(C10&lt;&gt;"",E10&lt;&gt;"",I10&lt;&gt;""),A7,0)</f>
        <v>0</v>
      </c>
      <c r="U3" s="234" t="s">
        <v>19</v>
      </c>
    </row>
    <row r="4" spans="15:21" ht="3.75" customHeight="1">
      <c r="O4" s="58" t="s">
        <v>453</v>
      </c>
      <c r="P4" s="58" t="s">
        <v>357</v>
      </c>
      <c r="Q4" s="2"/>
      <c r="S4" s="244"/>
      <c r="U4" s="234" t="s">
        <v>96</v>
      </c>
    </row>
    <row r="5" spans="1:15" ht="12.75">
      <c r="A5" s="58"/>
      <c r="B5" s="58"/>
      <c r="C5" s="58"/>
      <c r="D5" s="58"/>
      <c r="E5" s="58"/>
      <c r="F5" s="58"/>
      <c r="G5" s="58"/>
      <c r="H5" s="58"/>
      <c r="I5" s="58"/>
      <c r="J5" s="58"/>
      <c r="K5" s="58"/>
      <c r="L5" s="58"/>
      <c r="M5" s="58"/>
      <c r="N5" s="91"/>
      <c r="O5" s="58" t="s">
        <v>454</v>
      </c>
    </row>
    <row r="6" spans="1:15" ht="3.75" customHeight="1">
      <c r="A6" s="58"/>
      <c r="B6" s="58"/>
      <c r="C6" s="58"/>
      <c r="D6" s="58"/>
      <c r="E6" s="58"/>
      <c r="F6" s="58"/>
      <c r="G6" s="58"/>
      <c r="H6" s="58"/>
      <c r="I6" s="58"/>
      <c r="J6" s="58"/>
      <c r="K6" s="58"/>
      <c r="L6" s="58"/>
      <c r="M6" s="58"/>
      <c r="O6" s="58" t="s">
        <v>455</v>
      </c>
    </row>
    <row r="7" spans="1:20" ht="15.75" customHeight="1">
      <c r="A7" s="617" t="s">
        <v>418</v>
      </c>
      <c r="B7" s="601"/>
      <c r="C7" s="601"/>
      <c r="D7" s="601"/>
      <c r="E7" s="601"/>
      <c r="F7" s="601"/>
      <c r="G7" s="601"/>
      <c r="H7" s="601"/>
      <c r="I7" s="601"/>
      <c r="J7" s="601"/>
      <c r="K7" s="601"/>
      <c r="L7" s="601"/>
      <c r="M7" s="602"/>
      <c r="O7" s="172">
        <f>IF(AND(OR(T2=U2,T2=U3,T2=U4,),(C10="")),A7,0)</f>
        <v>0</v>
      </c>
      <c r="T7" s="360" t="e">
        <f>IF(AND(O7=0,O12=0,O32=0),0,#REF!)</f>
        <v>#REF!</v>
      </c>
    </row>
    <row r="8" spans="1:14" ht="51" customHeight="1">
      <c r="A8" s="361"/>
      <c r="B8" s="362"/>
      <c r="C8" s="618" t="s">
        <v>419</v>
      </c>
      <c r="D8" s="619"/>
      <c r="E8" s="619"/>
      <c r="F8" s="619"/>
      <c r="G8" s="620"/>
      <c r="H8" s="95"/>
      <c r="I8" s="618" t="s">
        <v>358</v>
      </c>
      <c r="J8" s="603"/>
      <c r="K8" s="603"/>
      <c r="L8" s="603"/>
      <c r="M8" s="604"/>
      <c r="N8" s="91"/>
    </row>
    <row r="9" spans="6:11" ht="6" customHeight="1">
      <c r="F9" s="81"/>
      <c r="K9" s="81"/>
    </row>
    <row r="10" spans="1:13" ht="167.25" customHeight="1">
      <c r="A10" s="231"/>
      <c r="B10" s="92"/>
      <c r="C10" s="608"/>
      <c r="D10" s="609"/>
      <c r="E10" s="609"/>
      <c r="F10" s="609"/>
      <c r="G10" s="610"/>
      <c r="I10" s="611"/>
      <c r="J10" s="612"/>
      <c r="K10" s="612"/>
      <c r="L10" s="612"/>
      <c r="M10" s="613"/>
    </row>
    <row r="12" spans="1:15" ht="15.75" customHeight="1">
      <c r="A12" s="600" t="s">
        <v>359</v>
      </c>
      <c r="B12" s="601"/>
      <c r="C12" s="601"/>
      <c r="D12" s="601"/>
      <c r="E12" s="601"/>
      <c r="F12" s="601"/>
      <c r="G12" s="601"/>
      <c r="H12" s="601"/>
      <c r="I12" s="601"/>
      <c r="J12" s="601"/>
      <c r="K12" s="601"/>
      <c r="L12" s="601"/>
      <c r="M12" s="602"/>
      <c r="O12" s="172" t="e">
        <f>IF(AND(#REF!&gt;0,O13&lt;1),A12,0)</f>
        <v>#REF!</v>
      </c>
    </row>
    <row r="13" spans="1:15" ht="38.25">
      <c r="A13" s="63" t="s">
        <v>360</v>
      </c>
      <c r="B13" s="95"/>
      <c r="C13" s="63" t="s">
        <v>371</v>
      </c>
      <c r="D13" s="95"/>
      <c r="E13" s="63" t="s">
        <v>361</v>
      </c>
      <c r="F13" s="103"/>
      <c r="G13" s="63" t="s">
        <v>362</v>
      </c>
      <c r="H13" s="95"/>
      <c r="I13" s="566" t="s">
        <v>363</v>
      </c>
      <c r="J13" s="603"/>
      <c r="K13" s="603"/>
      <c r="L13" s="603"/>
      <c r="M13" s="604"/>
      <c r="N13" s="91"/>
      <c r="O13" s="58">
        <f>SUM(O15:O29)</f>
        <v>0</v>
      </c>
    </row>
    <row r="14" spans="6:11" ht="6" customHeight="1">
      <c r="F14" s="81"/>
      <c r="K14" s="81"/>
    </row>
    <row r="15" spans="1:15" ht="61.5" customHeight="1">
      <c r="A15" s="363">
        <v>1</v>
      </c>
      <c r="B15" s="92"/>
      <c r="C15" s="364"/>
      <c r="D15" s="365"/>
      <c r="E15" s="366"/>
      <c r="F15" s="30"/>
      <c r="G15" s="367"/>
      <c r="I15" s="605"/>
      <c r="J15" s="606"/>
      <c r="K15" s="606"/>
      <c r="L15" s="606"/>
      <c r="M15" s="607"/>
      <c r="O15" s="58">
        <f>IF(AND(C15&lt;&gt;"",E15&lt;&gt;"",G15&lt;&gt;"",I15&lt;&gt;""),1,0)</f>
        <v>0</v>
      </c>
    </row>
    <row r="16" spans="6:11" ht="6" customHeight="1">
      <c r="F16" s="81"/>
      <c r="K16" s="81"/>
    </row>
    <row r="17" spans="1:15" ht="61.5" customHeight="1">
      <c r="A17" s="363">
        <v>2</v>
      </c>
      <c r="B17" s="92"/>
      <c r="C17" s="364"/>
      <c r="D17" s="365"/>
      <c r="E17" s="366"/>
      <c r="F17" s="30"/>
      <c r="G17" s="367"/>
      <c r="I17" s="605"/>
      <c r="J17" s="606"/>
      <c r="K17" s="606"/>
      <c r="L17" s="606"/>
      <c r="M17" s="607"/>
      <c r="O17" s="58">
        <f>IF(AND(C17&lt;&gt;"",E17&lt;&gt;"",G17&lt;&gt;"",I17&lt;&gt;""),1,0)</f>
        <v>0</v>
      </c>
    </row>
    <row r="18" spans="6:11" ht="6" customHeight="1">
      <c r="F18" s="81"/>
      <c r="K18" s="81"/>
    </row>
    <row r="19" spans="1:15" ht="61.5" customHeight="1">
      <c r="A19" s="363">
        <v>3</v>
      </c>
      <c r="B19" s="92"/>
      <c r="C19" s="364"/>
      <c r="D19" s="365"/>
      <c r="E19" s="366"/>
      <c r="F19" s="30"/>
      <c r="G19" s="367"/>
      <c r="I19" s="605"/>
      <c r="J19" s="606"/>
      <c r="K19" s="606"/>
      <c r="L19" s="606"/>
      <c r="M19" s="607"/>
      <c r="O19" s="58">
        <f>IF(AND(C19&lt;&gt;"",E19&lt;&gt;"",G19&lt;&gt;"",I19&lt;&gt;""),1,0)</f>
        <v>0</v>
      </c>
    </row>
    <row r="20" spans="6:11" ht="6" customHeight="1">
      <c r="F20" s="81"/>
      <c r="K20" s="81"/>
    </row>
    <row r="21" spans="1:15" ht="61.5" customHeight="1">
      <c r="A21" s="363">
        <v>4</v>
      </c>
      <c r="B21" s="92"/>
      <c r="C21" s="364"/>
      <c r="D21" s="365"/>
      <c r="E21" s="366"/>
      <c r="F21" s="30"/>
      <c r="G21" s="367"/>
      <c r="I21" s="605"/>
      <c r="J21" s="606"/>
      <c r="K21" s="606"/>
      <c r="L21" s="606"/>
      <c r="M21" s="607"/>
      <c r="O21" s="58">
        <f>IF(AND(C21&lt;&gt;"",E21&lt;&gt;"",G21&lt;&gt;"",I21&lt;&gt;""),1,0)</f>
        <v>0</v>
      </c>
    </row>
    <row r="22" spans="6:11" ht="6" customHeight="1">
      <c r="F22" s="81"/>
      <c r="K22" s="81"/>
    </row>
    <row r="23" spans="1:15" ht="61.5" customHeight="1">
      <c r="A23" s="363">
        <v>5</v>
      </c>
      <c r="B23" s="92"/>
      <c r="C23" s="364"/>
      <c r="D23" s="365"/>
      <c r="E23" s="366"/>
      <c r="F23" s="30"/>
      <c r="G23" s="367"/>
      <c r="I23" s="605"/>
      <c r="J23" s="606"/>
      <c r="K23" s="606"/>
      <c r="L23" s="606"/>
      <c r="M23" s="607"/>
      <c r="O23" s="58">
        <f>IF(AND(C23&lt;&gt;"",E23&lt;&gt;"",G23&lt;&gt;"",I23&lt;&gt;""),1,0)</f>
        <v>0</v>
      </c>
    </row>
    <row r="24" spans="6:11" ht="6" customHeight="1">
      <c r="F24" s="81"/>
      <c r="K24" s="81"/>
    </row>
    <row r="25" spans="1:15" ht="61.5" customHeight="1">
      <c r="A25" s="363">
        <v>6</v>
      </c>
      <c r="B25" s="92"/>
      <c r="C25" s="364"/>
      <c r="D25" s="365"/>
      <c r="E25" s="366"/>
      <c r="F25" s="30"/>
      <c r="G25" s="367"/>
      <c r="I25" s="605"/>
      <c r="J25" s="606"/>
      <c r="K25" s="606"/>
      <c r="L25" s="606"/>
      <c r="M25" s="607"/>
      <c r="O25" s="58">
        <f>IF(AND(C25&lt;&gt;"",E25&lt;&gt;"",G25&lt;&gt;"",I25&lt;&gt;""),1,0)</f>
        <v>0</v>
      </c>
    </row>
    <row r="26" spans="6:11" ht="6" customHeight="1">
      <c r="F26" s="81"/>
      <c r="K26" s="81"/>
    </row>
    <row r="27" spans="1:15" ht="61.5" customHeight="1">
      <c r="A27" s="363">
        <v>7</v>
      </c>
      <c r="B27" s="92"/>
      <c r="C27" s="364"/>
      <c r="D27" s="365"/>
      <c r="E27" s="366"/>
      <c r="F27" s="30"/>
      <c r="G27" s="367"/>
      <c r="I27" s="605"/>
      <c r="J27" s="606"/>
      <c r="K27" s="606"/>
      <c r="L27" s="606"/>
      <c r="M27" s="607"/>
      <c r="O27" s="58">
        <f>IF(AND(C27&lt;&gt;"",E27&lt;&gt;"",G27&lt;&gt;"",I27&lt;&gt;""),1,0)</f>
        <v>0</v>
      </c>
    </row>
    <row r="28" spans="6:11" ht="6" customHeight="1">
      <c r="F28" s="81"/>
      <c r="K28" s="81"/>
    </row>
    <row r="29" spans="1:15" ht="61.5" customHeight="1">
      <c r="A29" s="363">
        <v>8</v>
      </c>
      <c r="B29" s="92"/>
      <c r="C29" s="364"/>
      <c r="D29" s="365"/>
      <c r="E29" s="366"/>
      <c r="F29" s="30"/>
      <c r="G29" s="367"/>
      <c r="I29" s="605"/>
      <c r="J29" s="606"/>
      <c r="K29" s="606"/>
      <c r="L29" s="606"/>
      <c r="M29" s="607"/>
      <c r="O29" s="58">
        <f>IF(AND(C29&lt;&gt;"",E29&lt;&gt;"",G29&lt;&gt;"",I29&lt;&gt;""),1,0)</f>
        <v>0</v>
      </c>
    </row>
    <row r="30" ht="16.5" customHeight="1"/>
    <row r="31" ht="12.75" hidden="1"/>
    <row r="32" spans="1:15" ht="15.75" customHeight="1">
      <c r="A32" s="600" t="s">
        <v>364</v>
      </c>
      <c r="B32" s="601"/>
      <c r="C32" s="601"/>
      <c r="D32" s="601"/>
      <c r="E32" s="601"/>
      <c r="F32" s="601"/>
      <c r="G32" s="601"/>
      <c r="H32" s="601"/>
      <c r="I32" s="601"/>
      <c r="J32" s="601"/>
      <c r="K32" s="601"/>
      <c r="L32" s="601"/>
      <c r="M32" s="602"/>
      <c r="O32" s="172" t="e">
        <f>IF(AND(#REF!&gt;0,O33&lt;1),A32,0)</f>
        <v>#REF!</v>
      </c>
    </row>
    <row r="33" spans="1:15" ht="51">
      <c r="A33" s="63" t="s">
        <v>360</v>
      </c>
      <c r="B33" s="95"/>
      <c r="C33" s="63" t="s">
        <v>371</v>
      </c>
      <c r="D33" s="95"/>
      <c r="E33" s="368" t="s">
        <v>350</v>
      </c>
      <c r="F33" s="103"/>
      <c r="G33" s="63" t="s">
        <v>365</v>
      </c>
      <c r="H33" s="95"/>
      <c r="I33" s="63" t="s">
        <v>366</v>
      </c>
      <c r="J33" s="95"/>
      <c r="K33" s="63" t="s">
        <v>367</v>
      </c>
      <c r="L33" s="56"/>
      <c r="M33" s="63" t="s">
        <v>368</v>
      </c>
      <c r="N33" s="91"/>
      <c r="O33" s="58">
        <f>SUM(O35:O53)</f>
        <v>0</v>
      </c>
    </row>
    <row r="34" spans="5:6" ht="6" customHeight="1">
      <c r="E34" s="81"/>
      <c r="F34" s="81"/>
    </row>
    <row r="35" spans="1:15" ht="38.25" customHeight="1">
      <c r="A35" s="363">
        <v>1</v>
      </c>
      <c r="B35" s="92"/>
      <c r="C35" s="364"/>
      <c r="D35" s="365"/>
      <c r="E35" s="364"/>
      <c r="F35" s="30"/>
      <c r="G35" s="163"/>
      <c r="H35" s="15"/>
      <c r="I35" s="369"/>
      <c r="J35" s="16"/>
      <c r="K35" s="369"/>
      <c r="L35" s="16"/>
      <c r="M35" s="370"/>
      <c r="O35" s="58">
        <f>IF(AND(C35&lt;&gt;"",E35&lt;&gt;"",G35&lt;&gt;"",I35&lt;&gt;"",K35&lt;&gt;"",M35&lt;&gt;""),1,0)</f>
        <v>0</v>
      </c>
    </row>
    <row r="36" spans="1:13" ht="6" customHeight="1">
      <c r="A36" s="371"/>
      <c r="B36" s="92"/>
      <c r="C36" s="365"/>
      <c r="D36" s="365"/>
      <c r="E36" s="365"/>
      <c r="F36" s="81"/>
      <c r="G36" s="11"/>
      <c r="H36" s="15"/>
      <c r="I36" s="16"/>
      <c r="J36" s="16"/>
      <c r="K36" s="16"/>
      <c r="L36" s="16"/>
      <c r="M36" s="16"/>
    </row>
    <row r="37" spans="1:15" ht="38.25" customHeight="1">
      <c r="A37" s="363">
        <v>2</v>
      </c>
      <c r="B37" s="92"/>
      <c r="C37" s="372"/>
      <c r="D37" s="365"/>
      <c r="E37" s="372"/>
      <c r="F37" s="81"/>
      <c r="G37" s="163"/>
      <c r="H37" s="15"/>
      <c r="I37" s="369"/>
      <c r="J37" s="16"/>
      <c r="K37" s="369"/>
      <c r="L37" s="16"/>
      <c r="M37" s="373"/>
      <c r="O37" s="58">
        <f>IF(AND(C37&lt;&gt;"",E37&lt;&gt;"",G37&lt;&gt;"",I37&lt;&gt;"",K37&lt;&gt;"",M37&lt;&gt;""),1,0)</f>
        <v>0</v>
      </c>
    </row>
    <row r="38" spans="1:13" ht="6" customHeight="1">
      <c r="A38" s="371"/>
      <c r="B38" s="92"/>
      <c r="C38" s="365"/>
      <c r="D38" s="365"/>
      <c r="E38" s="365"/>
      <c r="F38" s="81"/>
      <c r="G38" s="11"/>
      <c r="H38" s="15"/>
      <c r="I38" s="16"/>
      <c r="J38" s="16"/>
      <c r="K38" s="16"/>
      <c r="L38" s="16"/>
      <c r="M38" s="16"/>
    </row>
    <row r="39" spans="1:15" ht="38.25" customHeight="1">
      <c r="A39" s="363">
        <v>3</v>
      </c>
      <c r="B39" s="92"/>
      <c r="C39" s="372"/>
      <c r="D39" s="365"/>
      <c r="E39" s="372"/>
      <c r="F39" s="81"/>
      <c r="G39" s="163"/>
      <c r="H39" s="15"/>
      <c r="I39" s="369"/>
      <c r="J39" s="16"/>
      <c r="K39" s="369"/>
      <c r="L39" s="16"/>
      <c r="M39" s="373"/>
      <c r="O39" s="58">
        <f>IF(AND(C39&lt;&gt;"",E39&lt;&gt;"",G39&lt;&gt;"",I39&lt;&gt;"",K39&lt;&gt;"",M39&lt;&gt;""),1,0)</f>
        <v>0</v>
      </c>
    </row>
    <row r="40" spans="1:13" ht="6" customHeight="1">
      <c r="A40" s="371"/>
      <c r="B40" s="92"/>
      <c r="C40" s="365"/>
      <c r="D40" s="365"/>
      <c r="E40" s="365"/>
      <c r="F40" s="81"/>
      <c r="G40" s="11"/>
      <c r="H40" s="15"/>
      <c r="I40" s="16"/>
      <c r="J40" s="16"/>
      <c r="K40" s="16"/>
      <c r="L40" s="16"/>
      <c r="M40" s="16"/>
    </row>
    <row r="41" spans="1:15" ht="38.25" customHeight="1">
      <c r="A41" s="363">
        <v>4</v>
      </c>
      <c r="B41" s="92"/>
      <c r="C41" s="372"/>
      <c r="D41" s="365"/>
      <c r="E41" s="372"/>
      <c r="F41" s="81"/>
      <c r="G41" s="163"/>
      <c r="H41" s="15"/>
      <c r="I41" s="369"/>
      <c r="J41" s="16"/>
      <c r="K41" s="369"/>
      <c r="L41" s="16"/>
      <c r="M41" s="373"/>
      <c r="O41" s="58">
        <f>IF(AND(C41&lt;&gt;"",E41&lt;&gt;"",G41&lt;&gt;"",I41&lt;&gt;"",K41&lt;&gt;"",M41&lt;&gt;""),1,0)</f>
        <v>0</v>
      </c>
    </row>
    <row r="42" spans="1:13" ht="6" customHeight="1">
      <c r="A42" s="371"/>
      <c r="B42" s="92"/>
      <c r="C42" s="365"/>
      <c r="D42" s="365"/>
      <c r="E42" s="365"/>
      <c r="F42" s="81"/>
      <c r="G42" s="11"/>
      <c r="H42" s="15"/>
      <c r="I42" s="16"/>
      <c r="J42" s="16"/>
      <c r="K42" s="16"/>
      <c r="L42" s="16"/>
      <c r="M42" s="16"/>
    </row>
    <row r="43" spans="1:15" ht="38.25" customHeight="1">
      <c r="A43" s="363">
        <v>5</v>
      </c>
      <c r="B43" s="92"/>
      <c r="C43" s="372"/>
      <c r="D43" s="365"/>
      <c r="E43" s="372"/>
      <c r="F43" s="81"/>
      <c r="G43" s="163"/>
      <c r="H43" s="15"/>
      <c r="I43" s="369"/>
      <c r="J43" s="16"/>
      <c r="K43" s="369"/>
      <c r="L43" s="16"/>
      <c r="M43" s="373"/>
      <c r="O43" s="58">
        <f>IF(AND(C43&lt;&gt;"",E43&lt;&gt;"",G43&lt;&gt;"",I43&lt;&gt;"",K43&lt;&gt;"",M43&lt;&gt;""),1,0)</f>
        <v>0</v>
      </c>
    </row>
    <row r="44" spans="1:13" ht="6" customHeight="1">
      <c r="A44" s="371"/>
      <c r="B44" s="92"/>
      <c r="C44" s="365"/>
      <c r="D44" s="365"/>
      <c r="E44" s="365"/>
      <c r="F44" s="81"/>
      <c r="G44" s="11"/>
      <c r="H44" s="15"/>
      <c r="I44" s="16"/>
      <c r="J44" s="16"/>
      <c r="K44" s="16"/>
      <c r="L44" s="16"/>
      <c r="M44" s="16"/>
    </row>
    <row r="45" spans="1:15" ht="38.25" customHeight="1">
      <c r="A45" s="363">
        <v>6</v>
      </c>
      <c r="B45" s="92"/>
      <c r="C45" s="372"/>
      <c r="D45" s="365"/>
      <c r="E45" s="372"/>
      <c r="F45" s="81"/>
      <c r="G45" s="163"/>
      <c r="H45" s="15"/>
      <c r="I45" s="369"/>
      <c r="J45" s="16"/>
      <c r="K45" s="369"/>
      <c r="L45" s="16"/>
      <c r="M45" s="373"/>
      <c r="O45" s="58">
        <f>IF(AND(C45&lt;&gt;"",E45&lt;&gt;"",G45&lt;&gt;"",I45&lt;&gt;"",K45&lt;&gt;"",M45&lt;&gt;""),1,0)</f>
        <v>0</v>
      </c>
    </row>
    <row r="46" spans="1:13" ht="6" customHeight="1">
      <c r="A46" s="371"/>
      <c r="B46" s="92"/>
      <c r="C46" s="365"/>
      <c r="D46" s="365"/>
      <c r="E46" s="365"/>
      <c r="F46" s="81"/>
      <c r="G46" s="11"/>
      <c r="H46" s="15"/>
      <c r="I46" s="16"/>
      <c r="J46" s="16"/>
      <c r="K46" s="16"/>
      <c r="L46" s="16"/>
      <c r="M46" s="16"/>
    </row>
    <row r="47" spans="1:15" ht="38.25" customHeight="1">
      <c r="A47" s="363">
        <v>7</v>
      </c>
      <c r="B47" s="92"/>
      <c r="C47" s="364"/>
      <c r="D47" s="365"/>
      <c r="E47" s="364"/>
      <c r="F47" s="30"/>
      <c r="G47" s="163"/>
      <c r="H47" s="15"/>
      <c r="I47" s="369"/>
      <c r="J47" s="16"/>
      <c r="K47" s="369"/>
      <c r="L47" s="16"/>
      <c r="M47" s="373"/>
      <c r="O47" s="58">
        <f>IF(AND(C47&lt;&gt;"",E47&lt;&gt;"",G47&lt;&gt;"",I47&lt;&gt;"",K47&lt;&gt;"",M47&lt;&gt;""),1,0)</f>
        <v>0</v>
      </c>
    </row>
    <row r="48" spans="1:13" ht="6" customHeight="1">
      <c r="A48" s="371"/>
      <c r="B48" s="92"/>
      <c r="C48" s="365"/>
      <c r="D48" s="365"/>
      <c r="E48" s="365"/>
      <c r="F48" s="81"/>
      <c r="G48" s="11"/>
      <c r="H48" s="15"/>
      <c r="I48" s="16"/>
      <c r="J48" s="16"/>
      <c r="K48" s="16"/>
      <c r="L48" s="16"/>
      <c r="M48" s="16"/>
    </row>
    <row r="49" spans="1:15" ht="38.25" customHeight="1">
      <c r="A49" s="363">
        <v>8</v>
      </c>
      <c r="B49" s="92"/>
      <c r="C49" s="372"/>
      <c r="D49" s="365"/>
      <c r="E49" s="372"/>
      <c r="F49" s="81"/>
      <c r="G49" s="163"/>
      <c r="H49" s="15"/>
      <c r="I49" s="369"/>
      <c r="J49" s="16"/>
      <c r="K49" s="369"/>
      <c r="L49" s="16"/>
      <c r="M49" s="373"/>
      <c r="O49" s="58">
        <f>IF(AND(C49&lt;&gt;"",E49&lt;&gt;"",G49&lt;&gt;"",I49&lt;&gt;"",K49&lt;&gt;"",M49&lt;&gt;""),1,0)</f>
        <v>0</v>
      </c>
    </row>
    <row r="50" spans="1:13" ht="6" customHeight="1">
      <c r="A50" s="371"/>
      <c r="B50" s="92"/>
      <c r="C50" s="365"/>
      <c r="D50" s="365"/>
      <c r="E50" s="365"/>
      <c r="F50" s="81"/>
      <c r="G50" s="11"/>
      <c r="H50" s="15"/>
      <c r="I50" s="16"/>
      <c r="J50" s="16"/>
      <c r="K50" s="16"/>
      <c r="L50" s="16"/>
      <c r="M50" s="16"/>
    </row>
    <row r="51" spans="1:15" ht="38.25" customHeight="1">
      <c r="A51" s="363">
        <v>9</v>
      </c>
      <c r="B51" s="92"/>
      <c r="C51" s="372"/>
      <c r="D51" s="365"/>
      <c r="E51" s="372"/>
      <c r="F51" s="81"/>
      <c r="G51" s="163"/>
      <c r="H51" s="15"/>
      <c r="I51" s="369"/>
      <c r="J51" s="16"/>
      <c r="K51" s="369"/>
      <c r="L51" s="16"/>
      <c r="M51" s="373"/>
      <c r="O51" s="58">
        <f>IF(AND(C51&lt;&gt;"",E51&lt;&gt;"",G51&lt;&gt;"",I51&lt;&gt;"",K51&lt;&gt;"",M51&lt;&gt;""),1,0)</f>
        <v>0</v>
      </c>
    </row>
    <row r="52" spans="1:13" ht="6" customHeight="1">
      <c r="A52" s="371"/>
      <c r="B52" s="92"/>
      <c r="C52" s="365"/>
      <c r="D52" s="365"/>
      <c r="E52" s="365"/>
      <c r="F52" s="81"/>
      <c r="G52" s="11"/>
      <c r="H52" s="15"/>
      <c r="I52" s="16"/>
      <c r="J52" s="16"/>
      <c r="K52" s="16"/>
      <c r="L52" s="16"/>
      <c r="M52" s="16"/>
    </row>
    <row r="53" spans="1:15" ht="38.25" customHeight="1">
      <c r="A53" s="363">
        <v>10</v>
      </c>
      <c r="B53" s="92"/>
      <c r="C53" s="372"/>
      <c r="D53" s="365"/>
      <c r="E53" s="372"/>
      <c r="F53" s="81"/>
      <c r="G53" s="163"/>
      <c r="H53" s="15"/>
      <c r="I53" s="369"/>
      <c r="J53" s="16"/>
      <c r="K53" s="369"/>
      <c r="L53" s="16"/>
      <c r="M53" s="373"/>
      <c r="O53" s="58">
        <f>IF(AND(C53&lt;&gt;"",E53&lt;&gt;"",G53&lt;&gt;"",I53&lt;&gt;"",K53&lt;&gt;"",M53&lt;&gt;""),1,0)</f>
        <v>0</v>
      </c>
    </row>
    <row r="54" spans="1:13" ht="6" customHeight="1">
      <c r="A54" s="371"/>
      <c r="B54" s="92"/>
      <c r="C54" s="365"/>
      <c r="D54" s="365"/>
      <c r="E54" s="365"/>
      <c r="F54" s="81"/>
      <c r="G54" s="57"/>
      <c r="I54" s="91"/>
      <c r="J54" s="91"/>
      <c r="K54" s="91"/>
      <c r="L54" s="91"/>
      <c r="M54" s="92"/>
    </row>
  </sheetData>
  <sheetProtection/>
  <protectedRanges>
    <protectedRange sqref="E33 A34 A46 I8 P1 K13 A14 I13 A16 A18 A20 A22 A24 A26 A28 K8 A9" name="XI_XIV Előkészítő_3_1"/>
    <protectedRange sqref="E36:F36 E38:F38 E40:F40 E42:F42 E44:F45 E48:F48 E50:F50 E52:F52 E54:F54" name="I. Szem?lyi_1_2_1"/>
    <protectedRange sqref="E35:F35 E39:F39 E47:F47 E51:F51 K10 F10 K15 F15 F17 F19 F21 F23 F25 F27 F29 K17 K19 K21 K23 K25 K27 K29" name="XI_XIV Előkészítő_2_2_1"/>
  </protectedRanges>
  <mergeCells count="19">
    <mergeCell ref="A1:M1"/>
    <mergeCell ref="G3:M3"/>
    <mergeCell ref="A7:M7"/>
    <mergeCell ref="C8:G8"/>
    <mergeCell ref="I8:M8"/>
    <mergeCell ref="A3:E3"/>
    <mergeCell ref="C10:G10"/>
    <mergeCell ref="I10:M10"/>
    <mergeCell ref="A12:M12"/>
    <mergeCell ref="I25:M25"/>
    <mergeCell ref="I27:M27"/>
    <mergeCell ref="I29:M29"/>
    <mergeCell ref="A32:M32"/>
    <mergeCell ref="I13:M13"/>
    <mergeCell ref="I15:M15"/>
    <mergeCell ref="I17:M17"/>
    <mergeCell ref="I19:M19"/>
    <mergeCell ref="I21:M21"/>
    <mergeCell ref="I23:M23"/>
  </mergeCells>
  <conditionalFormatting sqref="A7:M7">
    <cfRule type="cellIs" priority="1" dxfId="25" operator="equal" stopIfTrue="1">
      <formula>$O$7</formula>
    </cfRule>
    <cfRule type="cellIs" priority="2" dxfId="27" operator="equal" stopIfTrue="1">
      <formula>$T$3</formula>
    </cfRule>
  </conditionalFormatting>
  <conditionalFormatting sqref="A32:M32">
    <cfRule type="cellIs" priority="3" dxfId="25" operator="equal" stopIfTrue="1">
      <formula>$O$32</formula>
    </cfRule>
  </conditionalFormatting>
  <conditionalFormatting sqref="A12:M12">
    <cfRule type="cellIs" priority="4" dxfId="25" operator="equal" stopIfTrue="1">
      <formula>$O$12</formula>
    </cfRule>
  </conditionalFormatting>
  <dataValidations count="10">
    <dataValidation type="textLength" operator="lessThanOrEqual" allowBlank="1" showInputMessage="1" showErrorMessage="1" sqref="I35 K35 I37 K37 I39 K39 I41 K41 I43 K43 I45 K45 I47 K47 I49 K49 I51 K51 I53 K53">
      <formula1>30</formula1>
    </dataValidation>
    <dataValidation type="textLength" operator="lessThanOrEqual" allowBlank="1" showInputMessage="1" showErrorMessage="1" sqref="C10:G10">
      <formula1>1000</formula1>
    </dataValidation>
    <dataValidation type="list" allowBlank="1" showInputMessage="1" showErrorMessage="1" sqref="E15 E17 E19 E21 E23 E25 E27 E29">
      <formula1>$R$2:$R$3</formula1>
    </dataValidation>
    <dataValidation type="textLength" operator="lessThanOrEqual" allowBlank="1" showInputMessage="1" showErrorMessage="1" sqref="G35 G37 G39 G41 G43 G45 G47 G49 G51 G53">
      <formula1>180</formula1>
    </dataValidation>
    <dataValidation type="textLength" operator="lessThanOrEqual" allowBlank="1" showInputMessage="1" showErrorMessage="1" sqref="G27 G25 G23 G21 G19 G17 G29 G15">
      <formula1>250</formula1>
    </dataValidation>
    <dataValidation type="textLength" operator="lessThanOrEqual" allowBlank="1" showInputMessage="1" showErrorMessage="1" sqref="M35 M37 M39 M41 M43 M45 M47 M49 M51 M53">
      <formula1>60</formula1>
    </dataValidation>
    <dataValidation type="textLength" operator="lessThanOrEqual" allowBlank="1" showInputMessage="1" showErrorMessage="1" sqref="I10:M10">
      <formula1>500</formula1>
    </dataValidation>
    <dataValidation type="list" allowBlank="1" showInputMessage="1" showErrorMessage="1" sqref="E35 E37 E39 E41 E43 E45 E47 E49 E51 E53">
      <formula1>$P$2:$P$4</formula1>
    </dataValidation>
    <dataValidation type="list" allowBlank="1" showInputMessage="1" showErrorMessage="1" sqref="C37 C39 C41 C43 C45 C47 C49 C51 C53 C35 C29 C27 C25 C23 C21 C19 C17 C15">
      <formula1>$O$2:$O$6</formula1>
    </dataValidation>
    <dataValidation type="textLength" operator="lessThanOrEqual" allowBlank="1" showInputMessage="1" showErrorMessage="1" sqref="I29:M29 I17:M17 I19:M19 I21:M21 I23:M23 I25:M25 I27:M27 I15:M15">
      <formula1>200</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40" sqref="A40:E40"/>
    </sheetView>
  </sheetViews>
  <sheetFormatPr defaultColWidth="9.140625" defaultRowHeight="12.75"/>
  <cols>
    <col min="1" max="1" width="38.7109375" style="265" customWidth="1"/>
    <col min="2" max="2" width="0.5625" style="265" customWidth="1"/>
    <col min="3" max="3" width="85.57421875" style="265" customWidth="1"/>
    <col min="4" max="4" width="0.5625" style="265" customWidth="1"/>
    <col min="5" max="5" width="38.7109375" style="265" customWidth="1"/>
    <col min="6" max="9" width="9.140625" style="263" hidden="1" customWidth="1"/>
    <col min="10" max="16384" width="9.140625" style="263" customWidth="1"/>
  </cols>
  <sheetData>
    <row r="1" spans="1:9" ht="15.75">
      <c r="A1" s="624" t="s">
        <v>153</v>
      </c>
      <c r="B1" s="624"/>
      <c r="C1" s="624"/>
      <c r="D1" s="624"/>
      <c r="E1" s="624"/>
      <c r="G1" s="321">
        <f>T('1. General Data'!J3:O3)</f>
      </c>
      <c r="H1" s="322"/>
      <c r="I1" s="322"/>
    </row>
    <row r="2" spans="7:9" ht="12.75">
      <c r="G2" s="85"/>
      <c r="I2" s="266"/>
    </row>
    <row r="3" spans="1:9" ht="12.75">
      <c r="A3" s="268" t="s">
        <v>397</v>
      </c>
      <c r="C3" s="323">
        <f>T('1. General Data'!C9)</f>
      </c>
      <c r="E3" s="324"/>
      <c r="I3" s="266"/>
    </row>
    <row r="4" spans="1:9" ht="3.75" customHeight="1">
      <c r="A4" s="385"/>
      <c r="I4" s="266"/>
    </row>
    <row r="5" spans="1:9" ht="12.75">
      <c r="A5" s="268" t="s">
        <v>420</v>
      </c>
      <c r="C5" s="354">
        <f>T('2. Light Partner 1 data'!C$9)</f>
      </c>
      <c r="E5" s="324"/>
      <c r="I5" s="266"/>
    </row>
    <row r="6" spans="1:9" ht="3.75" customHeight="1">
      <c r="A6" s="268"/>
      <c r="C6" s="355"/>
      <c r="I6" s="266"/>
    </row>
    <row r="7" spans="1:9" ht="12.75">
      <c r="A7" s="268" t="s">
        <v>421</v>
      </c>
      <c r="C7" s="354">
        <f>T('2. Light Partner 2 data'!C$9)</f>
      </c>
      <c r="E7" s="324"/>
      <c r="I7" s="266"/>
    </row>
    <row r="8" spans="1:9" ht="3.75" customHeight="1">
      <c r="A8" s="268"/>
      <c r="C8" s="355"/>
      <c r="I8" s="266"/>
    </row>
    <row r="9" spans="1:9" ht="12.75">
      <c r="A9" s="268" t="s">
        <v>422</v>
      </c>
      <c r="C9" s="354">
        <f>T('2. Light Partner 3 data'!C$9)</f>
      </c>
      <c r="E9" s="324"/>
      <c r="I9" s="266"/>
    </row>
    <row r="10" spans="1:9" ht="3.75" customHeight="1">
      <c r="A10" s="268"/>
      <c r="C10" s="355"/>
      <c r="I10" s="266"/>
    </row>
    <row r="11" spans="1:9" ht="12.75">
      <c r="A11" s="268" t="s">
        <v>423</v>
      </c>
      <c r="C11" s="354">
        <f>T('2. Light Partner 4 data'!C$9)</f>
      </c>
      <c r="E11" s="324"/>
      <c r="I11" s="266"/>
    </row>
    <row r="12" spans="1:9" ht="3.75" customHeight="1">
      <c r="A12" s="268"/>
      <c r="I12" s="266"/>
    </row>
    <row r="13" spans="1:9" ht="93" customHeight="1">
      <c r="A13" s="625" t="s">
        <v>427</v>
      </c>
      <c r="B13" s="625"/>
      <c r="C13" s="625"/>
      <c r="D13" s="625"/>
      <c r="E13" s="625"/>
      <c r="I13" s="266"/>
    </row>
    <row r="14" spans="1:9" ht="93" customHeight="1">
      <c r="A14" s="623" t="s">
        <v>424</v>
      </c>
      <c r="B14" s="623"/>
      <c r="C14" s="623"/>
      <c r="D14" s="623"/>
      <c r="E14" s="623"/>
      <c r="I14" s="266"/>
    </row>
    <row r="15" spans="1:6" ht="38.25">
      <c r="A15" s="264" t="s">
        <v>156</v>
      </c>
      <c r="B15" s="269"/>
      <c r="C15" s="264" t="s">
        <v>425</v>
      </c>
      <c r="D15" s="270"/>
      <c r="E15" s="264" t="s">
        <v>155</v>
      </c>
      <c r="F15" s="271"/>
    </row>
    <row r="16" spans="1:7" ht="24" customHeight="1">
      <c r="A16" s="621" t="s">
        <v>345</v>
      </c>
      <c r="B16" s="621"/>
      <c r="C16" s="622"/>
      <c r="D16" s="622"/>
      <c r="E16" s="622"/>
      <c r="F16" s="58">
        <f>SUM(F18:F26)</f>
        <v>0</v>
      </c>
      <c r="G16" s="263">
        <f>IF(F16&gt;0,A16,0)</f>
        <v>0</v>
      </c>
    </row>
    <row r="17" spans="1:6" ht="3" customHeight="1">
      <c r="A17" s="272"/>
      <c r="B17" s="272"/>
      <c r="F17" s="58"/>
    </row>
    <row r="18" spans="1:6" ht="12.75">
      <c r="A18" s="277"/>
      <c r="B18" s="273"/>
      <c r="C18" s="274"/>
      <c r="D18" s="273"/>
      <c r="E18" s="275"/>
      <c r="F18" s="58">
        <f>IF(AND(A18&lt;&gt;"",C18&lt;&gt;"",E18&lt;&gt;""),0,IF(AND(A18="",C18="",E18=""),0,1))</f>
        <v>0</v>
      </c>
    </row>
    <row r="19" spans="1:2" ht="3.75" customHeight="1">
      <c r="A19" s="272"/>
      <c r="B19" s="272"/>
    </row>
    <row r="20" spans="1:6" ht="12.75">
      <c r="A20" s="277"/>
      <c r="B20" s="273"/>
      <c r="C20" s="274"/>
      <c r="D20" s="273"/>
      <c r="E20" s="275"/>
      <c r="F20" s="58">
        <f>IF(AND(A20&lt;&gt;"",C20&lt;&gt;"",E20&lt;&gt;""),0,IF(AND(A20="",C20="",E20=""),0,1))</f>
        <v>0</v>
      </c>
    </row>
    <row r="21" spans="1:2" ht="3.75" customHeight="1">
      <c r="A21" s="272"/>
      <c r="B21" s="272"/>
    </row>
    <row r="22" spans="1:6" ht="12.75">
      <c r="A22" s="277"/>
      <c r="B22" s="273"/>
      <c r="C22" s="274"/>
      <c r="D22" s="273"/>
      <c r="E22" s="275"/>
      <c r="F22" s="58">
        <f>IF(AND(A22&lt;&gt;"",C22&lt;&gt;"",E22&lt;&gt;""),0,IF(AND(A22="",C22="",E22=""),0,1))</f>
        <v>0</v>
      </c>
    </row>
    <row r="23" spans="1:2" ht="3.75" customHeight="1">
      <c r="A23" s="277"/>
      <c r="B23" s="272"/>
    </row>
    <row r="24" spans="1:6" ht="12.75">
      <c r="A24" s="277"/>
      <c r="B24" s="273"/>
      <c r="C24" s="274"/>
      <c r="D24" s="273"/>
      <c r="E24" s="275"/>
      <c r="F24" s="58">
        <f>IF(AND(A24&lt;&gt;"",C24&lt;&gt;"",E24&lt;&gt;""),0,IF(AND(A24="",C24="",E24=""),0,1))</f>
        <v>0</v>
      </c>
    </row>
    <row r="25" spans="1:2" ht="3.75" customHeight="1">
      <c r="A25" s="272"/>
      <c r="B25" s="272"/>
    </row>
    <row r="26" spans="1:6" ht="12.75">
      <c r="A26" s="277"/>
      <c r="B26" s="273"/>
      <c r="C26" s="274"/>
      <c r="D26" s="273"/>
      <c r="E26" s="275"/>
      <c r="F26" s="58">
        <f>IF(AND(A26&lt;&gt;"",C26&lt;&gt;"",E26&lt;&gt;""),0,IF(AND(A26="",C26="",E26=""),0,1))</f>
        <v>0</v>
      </c>
    </row>
    <row r="27" spans="1:2" ht="3.75" customHeight="1">
      <c r="A27" s="272"/>
      <c r="B27" s="272"/>
    </row>
    <row r="28" spans="1:7" ht="24" customHeight="1">
      <c r="A28" s="621" t="s">
        <v>346</v>
      </c>
      <c r="B28" s="621"/>
      <c r="C28" s="622"/>
      <c r="D28" s="622"/>
      <c r="E28" s="622"/>
      <c r="F28" s="58">
        <f>SUM(F30:F38)</f>
        <v>0</v>
      </c>
      <c r="G28" s="263">
        <f>IF(F28&gt;0,A28,0)</f>
        <v>0</v>
      </c>
    </row>
    <row r="29" spans="1:2" ht="3.75" customHeight="1">
      <c r="A29" s="272"/>
      <c r="B29" s="272"/>
    </row>
    <row r="30" spans="1:7" s="265" customFormat="1" ht="12.75">
      <c r="A30" s="277"/>
      <c r="B30" s="273"/>
      <c r="C30" s="274"/>
      <c r="D30" s="262"/>
      <c r="E30" s="275"/>
      <c r="F30" s="58">
        <f>IF(AND(A30&lt;&gt;"",C30&lt;&gt;"",E30&lt;&gt;""),0,IF(AND(A30="",C30="",E30=""),0,1))</f>
        <v>0</v>
      </c>
      <c r="G30" s="263"/>
    </row>
    <row r="31" spans="1:5" ht="3.75" customHeight="1">
      <c r="A31" s="277"/>
      <c r="B31" s="272"/>
      <c r="C31" s="85"/>
      <c r="D31" s="85"/>
      <c r="E31" s="85"/>
    </row>
    <row r="32" spans="1:7" s="265" customFormat="1" ht="12.75">
      <c r="A32" s="277"/>
      <c r="B32" s="276"/>
      <c r="C32" s="274"/>
      <c r="D32" s="262"/>
      <c r="E32" s="275"/>
      <c r="F32" s="58">
        <f>IF(AND(A32&lt;&gt;"",C32&lt;&gt;"",E32&lt;&gt;""),0,IF(AND(A32="",C32="",E32=""),0,1))</f>
        <v>0</v>
      </c>
      <c r="G32" s="263"/>
    </row>
    <row r="33" spans="1:2" ht="3.75" customHeight="1">
      <c r="A33" s="272"/>
      <c r="B33" s="272"/>
    </row>
    <row r="34" spans="1:7" s="265" customFormat="1" ht="12.75">
      <c r="A34" s="277"/>
      <c r="B34" s="276"/>
      <c r="C34" s="274"/>
      <c r="D34" s="273"/>
      <c r="E34" s="275"/>
      <c r="F34" s="58">
        <f>IF(AND(A34&lt;&gt;"",C34&lt;&gt;"",E34&lt;&gt;""),0,IF(AND(A34="",C34="",E34=""),0,1))</f>
        <v>0</v>
      </c>
      <c r="G34" s="263"/>
    </row>
    <row r="35" spans="1:2" ht="3.75" customHeight="1">
      <c r="A35" s="272"/>
      <c r="B35" s="272"/>
    </row>
    <row r="36" spans="1:7" s="265" customFormat="1" ht="12.75">
      <c r="A36" s="277"/>
      <c r="B36" s="276"/>
      <c r="C36" s="274"/>
      <c r="D36" s="273"/>
      <c r="E36" s="275"/>
      <c r="F36" s="58">
        <f>IF(AND(A36&lt;&gt;"",C36&lt;&gt;"",E36&lt;&gt;""),0,IF(AND(A36="",C36="",E36=""),0,1))</f>
        <v>0</v>
      </c>
      <c r="G36" s="263"/>
    </row>
    <row r="37" spans="1:2" ht="3.75" customHeight="1">
      <c r="A37" s="272"/>
      <c r="B37" s="272"/>
    </row>
    <row r="38" spans="1:7" s="265" customFormat="1" ht="12.75">
      <c r="A38" s="277"/>
      <c r="B38" s="273"/>
      <c r="C38" s="274"/>
      <c r="D38" s="273"/>
      <c r="E38" s="275"/>
      <c r="F38" s="58">
        <f>IF(AND(A38&lt;&gt;"",C38&lt;&gt;"",E38&lt;&gt;""),0,IF(AND(A38="",C38="",E38=""),0,1))</f>
        <v>0</v>
      </c>
      <c r="G38" s="263"/>
    </row>
    <row r="39" spans="1:2" ht="3.75" customHeight="1">
      <c r="A39" s="272"/>
      <c r="B39" s="272"/>
    </row>
    <row r="40" spans="1:7" ht="24" customHeight="1">
      <c r="A40" s="621" t="s">
        <v>152</v>
      </c>
      <c r="B40" s="621"/>
      <c r="C40" s="622"/>
      <c r="D40" s="622"/>
      <c r="E40" s="622"/>
      <c r="F40" s="58">
        <f>SUM(F42:F44)</f>
        <v>0</v>
      </c>
      <c r="G40" s="263">
        <f>IF(F40&gt;0,A40,0)</f>
        <v>0</v>
      </c>
    </row>
    <row r="41" spans="1:2" ht="3.75" customHeight="1">
      <c r="A41" s="272"/>
      <c r="B41" s="272"/>
    </row>
    <row r="42" spans="1:7" s="265" customFormat="1" ht="12.75">
      <c r="A42" s="277"/>
      <c r="B42" s="273"/>
      <c r="C42" s="274"/>
      <c r="D42" s="262"/>
      <c r="E42" s="275"/>
      <c r="F42" s="58">
        <f>IF(AND(A42&lt;&gt;"",C42&lt;&gt;"",E42&lt;&gt;""),0,IF(AND(A42="",C42="",E42=""),0,1))</f>
        <v>0</v>
      </c>
      <c r="G42" s="263"/>
    </row>
    <row r="43" spans="1:5" ht="3.75" customHeight="1">
      <c r="A43" s="272"/>
      <c r="B43" s="272"/>
      <c r="C43" s="85"/>
      <c r="D43" s="85"/>
      <c r="E43" s="85"/>
    </row>
    <row r="44" spans="1:7" s="265" customFormat="1" ht="12.75">
      <c r="A44" s="277"/>
      <c r="B44" s="273"/>
      <c r="C44" s="274"/>
      <c r="D44" s="262"/>
      <c r="E44" s="275"/>
      <c r="F44" s="58">
        <f>IF(AND(A44&lt;&gt;"",C44&lt;&gt;"",E44&lt;&gt;""),0,IF(AND(A44="",C44="",E44=""),0,1))</f>
        <v>0</v>
      </c>
      <c r="G44" s="263"/>
    </row>
    <row r="45" spans="1:2" ht="3.75" customHeight="1">
      <c r="A45" s="272"/>
      <c r="B45" s="272"/>
    </row>
    <row r="46" spans="1:7" ht="24" customHeight="1">
      <c r="A46" s="621" t="s">
        <v>154</v>
      </c>
      <c r="B46" s="621"/>
      <c r="C46" s="622"/>
      <c r="D46" s="622"/>
      <c r="E46" s="622"/>
      <c r="F46" s="58">
        <f>SUM(F48:F54)</f>
        <v>0</v>
      </c>
      <c r="G46" s="263">
        <f>IF(F46&gt;0,A46,0)</f>
        <v>0</v>
      </c>
    </row>
    <row r="47" spans="1:2" ht="3.75" customHeight="1">
      <c r="A47" s="272"/>
      <c r="B47" s="272"/>
    </row>
    <row r="48" spans="1:7" s="265" customFormat="1" ht="12.75">
      <c r="A48" s="277"/>
      <c r="B48" s="273"/>
      <c r="C48" s="274"/>
      <c r="D48" s="273"/>
      <c r="E48" s="275"/>
      <c r="F48" s="58">
        <f>IF(AND(A48&lt;&gt;"",C48&lt;&gt;"",E48&lt;&gt;""),0,IF(AND(A48="",C48="",E48=""),0,1))</f>
        <v>0</v>
      </c>
      <c r="G48" s="263"/>
    </row>
    <row r="49" spans="1:2" ht="3.75" customHeight="1">
      <c r="A49" s="272"/>
      <c r="B49" s="272"/>
    </row>
    <row r="50" spans="1:7" s="265" customFormat="1" ht="12.75">
      <c r="A50" s="277"/>
      <c r="B50" s="273"/>
      <c r="C50" s="274"/>
      <c r="D50" s="273"/>
      <c r="E50" s="275"/>
      <c r="F50" s="58">
        <f>IF(AND(A50&lt;&gt;"",C50&lt;&gt;"",E50&lt;&gt;""),0,IF(AND(A50="",C50="",E50=""),0,1))</f>
        <v>0</v>
      </c>
      <c r="G50" s="263"/>
    </row>
    <row r="51" spans="1:2" ht="3.75" customHeight="1">
      <c r="A51" s="272"/>
      <c r="B51" s="272"/>
    </row>
    <row r="52" spans="1:7" s="265" customFormat="1" ht="12.75">
      <c r="A52" s="277"/>
      <c r="B52" s="273"/>
      <c r="C52" s="274"/>
      <c r="D52" s="278"/>
      <c r="E52" s="275"/>
      <c r="F52" s="58">
        <f>IF(AND(A52&lt;&gt;"",C52&lt;&gt;"",E52&lt;&gt;""),0,IF(AND(A52="",C52="",E52=""),0,1))</f>
        <v>0</v>
      </c>
      <c r="G52" s="263"/>
    </row>
    <row r="53" spans="1:2" ht="3.75" customHeight="1">
      <c r="A53" s="272"/>
      <c r="B53" s="272"/>
    </row>
    <row r="54" spans="1:7" s="265" customFormat="1" ht="12.75">
      <c r="A54" s="277"/>
      <c r="B54" s="273"/>
      <c r="C54" s="274"/>
      <c r="D54" s="278"/>
      <c r="E54" s="275"/>
      <c r="F54" s="58">
        <f>IF(AND(A54&lt;&gt;"",C54&lt;&gt;"",E54&lt;&gt;""),0,IF(AND(A54="",C54="",E54=""),0,1))</f>
        <v>0</v>
      </c>
      <c r="G54" s="263"/>
    </row>
    <row r="55" spans="1:2" ht="3.75" customHeight="1">
      <c r="A55" s="272"/>
      <c r="B55" s="272"/>
    </row>
    <row r="56" spans="1:7" ht="24" customHeight="1">
      <c r="A56" s="621" t="s">
        <v>426</v>
      </c>
      <c r="B56" s="621"/>
      <c r="C56" s="622"/>
      <c r="D56" s="622"/>
      <c r="E56" s="622"/>
      <c r="F56" s="58">
        <f>SUM(F58:F60)</f>
        <v>0</v>
      </c>
      <c r="G56" s="263">
        <f>IF(F56&gt;0,A56,0)</f>
        <v>0</v>
      </c>
    </row>
    <row r="57" spans="1:2" ht="3.75" customHeight="1">
      <c r="A57" s="272"/>
      <c r="B57" s="272"/>
    </row>
    <row r="58" spans="1:7" s="265" customFormat="1" ht="12.75">
      <c r="A58" s="277"/>
      <c r="B58" s="273"/>
      <c r="C58" s="274"/>
      <c r="D58" s="262"/>
      <c r="E58" s="275"/>
      <c r="F58" s="58">
        <f>IF(AND(A58&lt;&gt;"",C58&lt;&gt;"",E58&lt;&gt;""),0,IF(AND(A58="",C58="",E58=""),0,1))</f>
        <v>0</v>
      </c>
      <c r="G58" s="263"/>
    </row>
    <row r="59" spans="1:4" ht="3.75" customHeight="1">
      <c r="A59" s="272"/>
      <c r="B59" s="272"/>
      <c r="C59" s="85"/>
      <c r="D59" s="85"/>
    </row>
    <row r="60" spans="1:7" s="265" customFormat="1" ht="12.75">
      <c r="A60" s="277"/>
      <c r="B60" s="273"/>
      <c r="C60" s="274"/>
      <c r="D60" s="262"/>
      <c r="E60" s="275"/>
      <c r="F60" s="58">
        <f>IF(AND(A60&lt;&gt;"",C60&lt;&gt;"",E60&lt;&gt;""),0,IF(AND(A60="",C60="",E60=""),0,1))</f>
        <v>0</v>
      </c>
      <c r="G60" s="263"/>
    </row>
  </sheetData>
  <sheetProtection/>
  <protectedRanges>
    <protectedRange sqref="A58:B58 A60:B60 A36:B36" name="VII menedzsment_1_1_1"/>
    <protectedRange sqref="A38:B38 A34:B34" name="VI szakmai szolg?ltat?s_1_1_1"/>
    <protectedRange sqref="A26:B26" name="I. Szem?lyi_1_1"/>
    <protectedRange sqref="A30:B31 A55:B55 A45:B45 A33:B33 A35:B35 A47:B47 A37:B37 A57:B57 A59:B59 A53:B53 A51:B51 A41:B41 A43:B43 A39:B39 A49:B49" name="II. utaz?s_1_1"/>
    <protectedRange sqref="B42 A51:B51 A53:B53 A44:B45 A48:B49" name="V eszk?zbeszerz?s_1_3"/>
    <protectedRange sqref="A47:B47 A55:B55 A18:B21 A23:B23 A25:B25 A27:B27 A45:B45 A31:B31 A33:B33 A35:B35 A49:B49 A37:B37 A57:B57 A59:B59 A51:B51 A53:B53 A41:B41 A43:B43 A39:B39" name="XI_XIV Előkészítő_2_1"/>
    <protectedRange sqref="A42" name="V eszk?zbeszerz?s_1_1_1"/>
  </protectedRanges>
  <mergeCells count="8">
    <mergeCell ref="A40:E40"/>
    <mergeCell ref="A46:E46"/>
    <mergeCell ref="A56:E56"/>
    <mergeCell ref="A14:E14"/>
    <mergeCell ref="A1:E1"/>
    <mergeCell ref="A13:E13"/>
    <mergeCell ref="A16:E16"/>
    <mergeCell ref="A28:E28"/>
  </mergeCells>
  <conditionalFormatting sqref="A18">
    <cfRule type="expression" priority="52" dxfId="0" stopIfTrue="1">
      <formula>$G$18</formula>
    </cfRule>
  </conditionalFormatting>
  <conditionalFormatting sqref="A16:E16">
    <cfRule type="cellIs" priority="25" dxfId="0" operator="equal" stopIfTrue="1">
      <formula>$G16</formula>
    </cfRule>
  </conditionalFormatting>
  <conditionalFormatting sqref="A28:E28">
    <cfRule type="cellIs" priority="24" dxfId="0" operator="equal" stopIfTrue="1">
      <formula>$G28</formula>
    </cfRule>
  </conditionalFormatting>
  <conditionalFormatting sqref="A40:E40">
    <cfRule type="cellIs" priority="23" dxfId="0" operator="equal" stopIfTrue="1">
      <formula>$G40</formula>
    </cfRule>
  </conditionalFormatting>
  <conditionalFormatting sqref="A46:E46">
    <cfRule type="cellIs" priority="22" dxfId="0" operator="equal" stopIfTrue="1">
      <formula>$G46</formula>
    </cfRule>
  </conditionalFormatting>
  <conditionalFormatting sqref="A56:E56">
    <cfRule type="cellIs" priority="20" dxfId="0" operator="equal" stopIfTrue="1">
      <formula>$G56</formula>
    </cfRule>
  </conditionalFormatting>
  <conditionalFormatting sqref="A20">
    <cfRule type="expression" priority="19" dxfId="0" stopIfTrue="1">
      <formula>$G$18</formula>
    </cfRule>
  </conditionalFormatting>
  <conditionalFormatting sqref="A22">
    <cfRule type="expression" priority="18" dxfId="0" stopIfTrue="1">
      <formula>$G$18</formula>
    </cfRule>
  </conditionalFormatting>
  <conditionalFormatting sqref="A23">
    <cfRule type="expression" priority="17" dxfId="0" stopIfTrue="1">
      <formula>$G$18</formula>
    </cfRule>
  </conditionalFormatting>
  <conditionalFormatting sqref="A24">
    <cfRule type="expression" priority="16" dxfId="0" stopIfTrue="1">
      <formula>$G$18</formula>
    </cfRule>
  </conditionalFormatting>
  <conditionalFormatting sqref="A26">
    <cfRule type="expression" priority="15" dxfId="0" stopIfTrue="1">
      <formula>$G$18</formula>
    </cfRule>
  </conditionalFormatting>
  <conditionalFormatting sqref="A30">
    <cfRule type="expression" priority="14" dxfId="0" stopIfTrue="1">
      <formula>$G$18</formula>
    </cfRule>
  </conditionalFormatting>
  <conditionalFormatting sqref="A31">
    <cfRule type="expression" priority="13" dxfId="0" stopIfTrue="1">
      <formula>$G$18</formula>
    </cfRule>
  </conditionalFormatting>
  <conditionalFormatting sqref="A32">
    <cfRule type="expression" priority="12" dxfId="0" stopIfTrue="1">
      <formula>$G$18</formula>
    </cfRule>
  </conditionalFormatting>
  <conditionalFormatting sqref="A34">
    <cfRule type="expression" priority="11" dxfId="0" stopIfTrue="1">
      <formula>$G$18</formula>
    </cfRule>
  </conditionalFormatting>
  <conditionalFormatting sqref="A36">
    <cfRule type="expression" priority="10" dxfId="0" stopIfTrue="1">
      <formula>$G$18</formula>
    </cfRule>
  </conditionalFormatting>
  <conditionalFormatting sqref="A38">
    <cfRule type="expression" priority="9" dxfId="0" stopIfTrue="1">
      <formula>$G$18</formula>
    </cfRule>
  </conditionalFormatting>
  <conditionalFormatting sqref="A42">
    <cfRule type="expression" priority="8" dxfId="0" stopIfTrue="1">
      <formula>$G$18</formula>
    </cfRule>
  </conditionalFormatting>
  <conditionalFormatting sqref="A44">
    <cfRule type="expression" priority="7" dxfId="0" stopIfTrue="1">
      <formula>$G$18</formula>
    </cfRule>
  </conditionalFormatting>
  <conditionalFormatting sqref="A48">
    <cfRule type="expression" priority="6" dxfId="0" stopIfTrue="1">
      <formula>$G$18</formula>
    </cfRule>
  </conditionalFormatting>
  <conditionalFormatting sqref="A50">
    <cfRule type="expression" priority="5" dxfId="0" stopIfTrue="1">
      <formula>$G$18</formula>
    </cfRule>
  </conditionalFormatting>
  <conditionalFormatting sqref="A52">
    <cfRule type="expression" priority="4" dxfId="0" stopIfTrue="1">
      <formula>$G$18</formula>
    </cfRule>
  </conditionalFormatting>
  <conditionalFormatting sqref="A54">
    <cfRule type="expression" priority="3" dxfId="0" stopIfTrue="1">
      <formula>$G$18</formula>
    </cfRule>
  </conditionalFormatting>
  <conditionalFormatting sqref="A58">
    <cfRule type="expression" priority="2" dxfId="0" stopIfTrue="1">
      <formula>$G$18</formula>
    </cfRule>
  </conditionalFormatting>
  <conditionalFormatting sqref="A60">
    <cfRule type="expression" priority="1" dxfId="0" stopIfTrue="1">
      <formula>$G$18</formula>
    </cfRule>
  </conditionalFormatting>
  <dataValidations count="4">
    <dataValidation type="textLength" operator="lessThanOrEqual" allowBlank="1" showInputMessage="1" showErrorMessage="1" sqref="E23">
      <formula1>120</formula1>
    </dataValidation>
    <dataValidation type="textLength" allowBlank="1" showInputMessage="1" showErrorMessage="1" sqref="A54 A20 A22 A24 A26 A30 A32 A34 A36 A38 A42 A44 A48 A50 A52 A60 A58">
      <formula1>0</formula1>
      <formula2>200</formula2>
    </dataValidation>
    <dataValidation type="textLength" operator="lessThanOrEqual" allowBlank="1" showInputMessage="1" showErrorMessage="1" sqref="C54 C20 C22 C24 C26 C30 C32 C34 C36 C38 C42 C44 C48 C50 C52 C60 C58 C18">
      <formula1>500</formula1>
    </dataValidation>
    <dataValidation type="textLength" operator="lessThanOrEqual" allowBlank="1" showInputMessage="1" showErrorMessage="1" sqref="A18 E20 E24 E26 E30 E32 E34 E36 E38 E42 E44 E48 E22 E52 E60 E58 E54 E50 E18">
      <formula1>200</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81" r:id="rId1"/>
  <headerFooter>
    <oddFooter>&amp;C&amp;A&amp;RPage &amp;P of &amp;N</oddFooter>
  </headerFooter>
</worksheet>
</file>

<file path=xl/worksheets/sheet18.xml><?xml version="1.0" encoding="utf-8"?>
<worksheet xmlns="http://schemas.openxmlformats.org/spreadsheetml/2006/main" xmlns:r="http://schemas.openxmlformats.org/officeDocument/2006/relationships">
  <dimension ref="A1:M46"/>
  <sheetViews>
    <sheetView zoomScale="110" zoomScaleNormal="110" zoomScaleSheetLayoutView="100" zoomScalePageLayoutView="0" workbookViewId="0" topLeftCell="A1">
      <selection activeCell="C4" sqref="C4"/>
    </sheetView>
  </sheetViews>
  <sheetFormatPr defaultColWidth="9.140625" defaultRowHeight="12.75"/>
  <cols>
    <col min="1" max="1" width="23.7109375" style="2" customWidth="1"/>
    <col min="2" max="2" width="1.8515625" style="2" customWidth="1"/>
    <col min="3" max="3" width="60.00390625" style="2" customWidth="1"/>
    <col min="4" max="16384" width="9.140625" style="2" customWidth="1"/>
  </cols>
  <sheetData>
    <row r="1" spans="1:13" ht="15.75">
      <c r="A1" s="628" t="s">
        <v>369</v>
      </c>
      <c r="B1" s="629"/>
      <c r="C1" s="629"/>
      <c r="D1" s="341"/>
      <c r="E1" s="341"/>
      <c r="F1" s="341"/>
      <c r="G1" s="341"/>
      <c r="H1" s="341"/>
      <c r="I1" s="341"/>
      <c r="J1" s="341"/>
      <c r="K1" s="341"/>
      <c r="L1" s="341"/>
      <c r="M1" s="341"/>
    </row>
    <row r="2" ht="8.25" customHeight="1"/>
    <row r="3" ht="110.25" customHeight="1"/>
    <row r="4" spans="1:3" s="342" customFormat="1" ht="38.25" customHeight="1">
      <c r="A4" s="160" t="s">
        <v>347</v>
      </c>
      <c r="C4" s="158">
        <f>T('1. General Data'!C9)</f>
      </c>
    </row>
    <row r="5" ht="6" customHeight="1"/>
    <row r="6" spans="1:3" s="342" customFormat="1" ht="12.75" customHeight="1">
      <c r="A6" s="16" t="s">
        <v>324</v>
      </c>
      <c r="B6" s="16"/>
      <c r="C6" s="158">
        <f>T('2. Light Partner 1 data'!C5)</f>
      </c>
    </row>
    <row r="7" ht="6" customHeight="1" thickBot="1"/>
    <row r="8" ht="39" customHeight="1" thickBot="1">
      <c r="C8" s="343"/>
    </row>
    <row r="9" ht="13.5" customHeight="1">
      <c r="C9" s="344" t="s">
        <v>118</v>
      </c>
    </row>
    <row r="10" spans="1:3" ht="6" customHeight="1">
      <c r="A10" s="16"/>
      <c r="B10" s="16"/>
      <c r="C10" s="16"/>
    </row>
    <row r="11" spans="1:3" s="342" customFormat="1" ht="12.75" customHeight="1">
      <c r="A11" s="16" t="s">
        <v>325</v>
      </c>
      <c r="B11" s="16"/>
      <c r="C11" s="158">
        <f>T('2. Light Partner 2 data'!C5)</f>
      </c>
    </row>
    <row r="12" ht="6" customHeight="1" thickBot="1"/>
    <row r="13" ht="39" customHeight="1" thickBot="1">
      <c r="C13" s="343"/>
    </row>
    <row r="14" ht="13.5" customHeight="1">
      <c r="C14" s="344" t="s">
        <v>118</v>
      </c>
    </row>
    <row r="15" spans="1:3" ht="6" customHeight="1">
      <c r="A15" s="16"/>
      <c r="B15" s="16"/>
      <c r="C15" s="16"/>
    </row>
    <row r="16" spans="1:3" s="342" customFormat="1" ht="12.75" customHeight="1">
      <c r="A16" s="16" t="s">
        <v>326</v>
      </c>
      <c r="B16" s="16"/>
      <c r="C16" s="158">
        <f>T('2. Light Partner 3 data'!C5)</f>
      </c>
    </row>
    <row r="17" ht="6" customHeight="1" thickBot="1"/>
    <row r="18" ht="39" customHeight="1" thickBot="1">
      <c r="C18" s="343"/>
    </row>
    <row r="19" ht="13.5" customHeight="1">
      <c r="C19" s="344" t="s">
        <v>118</v>
      </c>
    </row>
    <row r="20" spans="1:3" ht="6" customHeight="1">
      <c r="A20" s="16"/>
      <c r="B20" s="16"/>
      <c r="C20" s="16"/>
    </row>
    <row r="21" spans="1:3" s="342" customFormat="1" ht="12.75" customHeight="1">
      <c r="A21" s="16" t="s">
        <v>327</v>
      </c>
      <c r="B21" s="16"/>
      <c r="C21" s="158">
        <f>T('2. Light Partner 4 data'!C5)</f>
      </c>
    </row>
    <row r="22" ht="6" customHeight="1" thickBot="1"/>
    <row r="23" ht="39" customHeight="1" thickBot="1">
      <c r="C23" s="343"/>
    </row>
    <row r="24" ht="13.5" customHeight="1">
      <c r="C24" s="344" t="s">
        <v>118</v>
      </c>
    </row>
    <row r="25" spans="1:3" ht="6" customHeight="1">
      <c r="A25" s="16"/>
      <c r="B25" s="16"/>
      <c r="C25" s="16"/>
    </row>
    <row r="26" spans="1:3" ht="33" customHeight="1">
      <c r="A26" s="631" t="s">
        <v>377</v>
      </c>
      <c r="B26" s="631"/>
      <c r="C26" s="631"/>
    </row>
    <row r="27" spans="1:3" s="165" customFormat="1" ht="16.5">
      <c r="A27" s="630" t="s">
        <v>428</v>
      </c>
      <c r="B27" s="630"/>
      <c r="C27" s="630"/>
    </row>
    <row r="28" spans="1:3" s="165" customFormat="1" ht="33" customHeight="1">
      <c r="A28" s="626" t="s">
        <v>372</v>
      </c>
      <c r="B28" s="626"/>
      <c r="C28" s="626"/>
    </row>
    <row r="29" spans="1:3" s="165" customFormat="1" ht="49.5" customHeight="1">
      <c r="A29" s="626" t="s">
        <v>429</v>
      </c>
      <c r="B29" s="626"/>
      <c r="C29" s="626"/>
    </row>
    <row r="30" spans="1:3" s="165" customFormat="1" ht="49.5" customHeight="1">
      <c r="A30" s="626" t="s">
        <v>373</v>
      </c>
      <c r="B30" s="626"/>
      <c r="C30" s="626"/>
    </row>
    <row r="31" spans="1:3" s="165" customFormat="1" ht="33" customHeight="1">
      <c r="A31" s="626" t="s">
        <v>447</v>
      </c>
      <c r="B31" s="626"/>
      <c r="C31" s="626"/>
    </row>
    <row r="32" spans="1:3" s="165" customFormat="1" ht="49.5" customHeight="1">
      <c r="A32" s="626" t="s">
        <v>430</v>
      </c>
      <c r="B32" s="626"/>
      <c r="C32" s="626"/>
    </row>
    <row r="33" spans="1:3" s="165" customFormat="1" ht="33" customHeight="1">
      <c r="A33" s="626" t="s">
        <v>374</v>
      </c>
      <c r="B33" s="626"/>
      <c r="C33" s="626"/>
    </row>
    <row r="34" spans="1:3" s="165" customFormat="1" ht="66" customHeight="1">
      <c r="A34" s="627" t="s">
        <v>431</v>
      </c>
      <c r="B34" s="627"/>
      <c r="C34" s="627"/>
    </row>
    <row r="35" spans="1:3" s="165" customFormat="1" ht="33" customHeight="1">
      <c r="A35" s="627" t="s">
        <v>432</v>
      </c>
      <c r="B35" s="627"/>
      <c r="C35" s="627"/>
    </row>
    <row r="36" spans="1:3" s="165" customFormat="1" ht="99" customHeight="1">
      <c r="A36" s="626" t="s">
        <v>433</v>
      </c>
      <c r="B36" s="626"/>
      <c r="C36" s="626"/>
    </row>
    <row r="37" spans="1:3" s="165" customFormat="1" ht="33" customHeight="1">
      <c r="A37" s="626" t="s">
        <v>375</v>
      </c>
      <c r="B37" s="626"/>
      <c r="C37" s="626"/>
    </row>
    <row r="38" spans="1:3" s="165" customFormat="1" ht="49.5" customHeight="1">
      <c r="A38" s="626" t="s">
        <v>434</v>
      </c>
      <c r="B38" s="626"/>
      <c r="C38" s="626"/>
    </row>
    <row r="39" spans="1:3" s="165" customFormat="1" ht="99" customHeight="1">
      <c r="A39" s="626" t="s">
        <v>435</v>
      </c>
      <c r="B39" s="626"/>
      <c r="C39" s="626"/>
    </row>
    <row r="40" spans="1:3" s="165" customFormat="1" ht="66" customHeight="1">
      <c r="A40" s="626" t="s">
        <v>436</v>
      </c>
      <c r="B40" s="626"/>
      <c r="C40" s="626"/>
    </row>
    <row r="41" spans="1:3" s="165" customFormat="1" ht="66" customHeight="1">
      <c r="A41" s="626" t="s">
        <v>437</v>
      </c>
      <c r="B41" s="626"/>
      <c r="C41" s="626"/>
    </row>
    <row r="42" spans="1:3" s="165" customFormat="1" ht="66" customHeight="1">
      <c r="A42" s="626" t="s">
        <v>438</v>
      </c>
      <c r="B42" s="626"/>
      <c r="C42" s="626"/>
    </row>
    <row r="43" spans="1:3" s="165" customFormat="1" ht="49.5" customHeight="1">
      <c r="A43" s="626" t="s">
        <v>439</v>
      </c>
      <c r="B43" s="626"/>
      <c r="C43" s="626"/>
    </row>
    <row r="44" spans="1:3" s="165" customFormat="1" ht="33" customHeight="1">
      <c r="A44" s="626" t="s">
        <v>440</v>
      </c>
      <c r="B44" s="626"/>
      <c r="C44" s="626"/>
    </row>
    <row r="45" spans="1:3" s="165" customFormat="1" ht="66.75" customHeight="1">
      <c r="A45" s="626" t="s">
        <v>441</v>
      </c>
      <c r="B45" s="626"/>
      <c r="C45" s="626"/>
    </row>
    <row r="46" spans="1:3" s="165" customFormat="1" ht="33" customHeight="1">
      <c r="A46" s="626" t="s">
        <v>376</v>
      </c>
      <c r="B46" s="626"/>
      <c r="C46" s="626"/>
    </row>
  </sheetData>
  <sheetProtection selectLockedCells="1"/>
  <mergeCells count="22">
    <mergeCell ref="A1:C1"/>
    <mergeCell ref="A27:C27"/>
    <mergeCell ref="A26:C26"/>
    <mergeCell ref="A28:C28"/>
    <mergeCell ref="A29:C29"/>
    <mergeCell ref="A30:C30"/>
    <mergeCell ref="A31:C31"/>
    <mergeCell ref="A32:C32"/>
    <mergeCell ref="A33:C33"/>
    <mergeCell ref="A34:C34"/>
    <mergeCell ref="A35:C35"/>
    <mergeCell ref="A36:C36"/>
    <mergeCell ref="A43:C43"/>
    <mergeCell ref="A44:C44"/>
    <mergeCell ref="A45:C45"/>
    <mergeCell ref="A46:C46"/>
    <mergeCell ref="A37:C37"/>
    <mergeCell ref="A38:C38"/>
    <mergeCell ref="A39:C39"/>
    <mergeCell ref="A40:C40"/>
    <mergeCell ref="A41:C41"/>
    <mergeCell ref="A42:C42"/>
  </mergeCells>
  <printOptions/>
  <pageMargins left="1.1811023622047245" right="0.5905511811023623" top="0.984251968503937" bottom="0.984251968503937" header="0.5118110236220472" footer="0.5118110236220472"/>
  <pageSetup horizontalDpi="600" verticalDpi="600" orientation="portrait" r:id="rId2"/>
  <headerFooter alignWithMargins="0">
    <oddFooter xml:space="preserve">&amp;C&amp;"Arial,Italic"&amp;8&amp;A&amp;R&amp;"Arial,Italic"&amp;8Page &amp;P of &amp;N </oddFooter>
  </headerFooter>
  <drawing r:id="rId1"/>
</worksheet>
</file>

<file path=xl/worksheets/sheet2.xml><?xml version="1.0" encoding="utf-8"?>
<worksheet xmlns="http://schemas.openxmlformats.org/spreadsheetml/2006/main" xmlns:r="http://schemas.openxmlformats.org/officeDocument/2006/relationships">
  <dimension ref="A1:O71"/>
  <sheetViews>
    <sheetView zoomScalePageLayoutView="0" workbookViewId="0" topLeftCell="A2">
      <selection activeCell="C5" sqref="C5:F5"/>
    </sheetView>
  </sheetViews>
  <sheetFormatPr defaultColWidth="9.140625" defaultRowHeight="18" customHeight="1"/>
  <cols>
    <col min="1" max="2" width="14.8515625" style="2" customWidth="1"/>
    <col min="3" max="3" width="18.8515625" style="2" customWidth="1"/>
    <col min="4" max="4" width="10.7109375" style="2" customWidth="1"/>
    <col min="5" max="5" width="18.8515625" style="2" customWidth="1"/>
    <col min="6" max="6" width="12.140625" style="2" customWidth="1"/>
    <col min="7" max="8" width="27.7109375" style="1" hidden="1" customWidth="1"/>
    <col min="9" max="9" width="11.00390625" style="1" hidden="1" customWidth="1"/>
    <col min="10" max="10" width="12.421875" style="1" hidden="1" customWidth="1"/>
    <col min="11" max="11" width="9.140625" style="1" hidden="1" customWidth="1"/>
    <col min="12" max="13" width="9.140625" style="2" hidden="1" customWidth="1"/>
    <col min="14" max="14" width="28.57421875" style="2" hidden="1" customWidth="1"/>
    <col min="15" max="16384" width="9.140625" style="2" customWidth="1"/>
  </cols>
  <sheetData>
    <row r="1" spans="7:11" ht="18" customHeight="1" hidden="1">
      <c r="G1" s="388"/>
      <c r="J1" s="391"/>
      <c r="K1" s="24"/>
    </row>
    <row r="2" spans="1:10" ht="18" customHeight="1">
      <c r="A2" s="485" t="s">
        <v>318</v>
      </c>
      <c r="B2" s="486"/>
      <c r="C2" s="486"/>
      <c r="D2" s="486"/>
      <c r="E2" s="486"/>
      <c r="F2" s="486"/>
      <c r="G2" s="388"/>
      <c r="J2" s="392"/>
    </row>
    <row r="3" spans="1:10" ht="11.25" customHeight="1">
      <c r="A3" s="13"/>
      <c r="J3" s="392"/>
    </row>
    <row r="4" ht="15" customHeight="1">
      <c r="A4" s="18" t="s">
        <v>319</v>
      </c>
    </row>
    <row r="5" spans="1:10" ht="46.5" customHeight="1">
      <c r="A5" s="435" t="s">
        <v>298</v>
      </c>
      <c r="B5" s="470"/>
      <c r="C5" s="475"/>
      <c r="D5" s="487"/>
      <c r="E5" s="487"/>
      <c r="F5" s="488"/>
      <c r="I5" s="1" t="b">
        <f>IF(C5="",FALSE,A5)</f>
        <v>0</v>
      </c>
      <c r="J5" s="392"/>
    </row>
    <row r="6" spans="1:10" ht="6" customHeight="1">
      <c r="A6" s="14"/>
      <c r="B6" s="11"/>
      <c r="C6" s="11"/>
      <c r="D6" s="11"/>
      <c r="E6" s="11"/>
      <c r="F6" s="11"/>
      <c r="G6" s="393"/>
      <c r="J6" s="392"/>
    </row>
    <row r="7" spans="1:10" ht="46.5" customHeight="1">
      <c r="A7" s="435" t="s">
        <v>299</v>
      </c>
      <c r="B7" s="467"/>
      <c r="C7" s="475"/>
      <c r="D7" s="487"/>
      <c r="E7" s="487"/>
      <c r="F7" s="488"/>
      <c r="G7" s="393"/>
      <c r="I7" s="1" t="b">
        <f>IF(C7="",FALSE,A7)</f>
        <v>0</v>
      </c>
      <c r="J7" s="392"/>
    </row>
    <row r="8" spans="1:10" ht="6" customHeight="1">
      <c r="A8" s="14"/>
      <c r="B8" s="11"/>
      <c r="C8" s="11"/>
      <c r="D8" s="11"/>
      <c r="E8" s="11"/>
      <c r="F8" s="11"/>
      <c r="G8" s="393"/>
      <c r="J8" s="392"/>
    </row>
    <row r="9" spans="1:15" ht="25.5" customHeight="1">
      <c r="A9" s="435" t="s">
        <v>95</v>
      </c>
      <c r="B9" s="470"/>
      <c r="C9" s="473"/>
      <c r="D9" s="483"/>
      <c r="E9" s="483"/>
      <c r="F9" s="484"/>
      <c r="G9" s="393"/>
      <c r="I9" s="1" t="b">
        <f>IF(C9="",FALSE,A9)</f>
        <v>0</v>
      </c>
      <c r="J9" s="392"/>
      <c r="O9" s="113"/>
    </row>
    <row r="10" spans="1:10" ht="6" customHeight="1">
      <c r="A10" s="14"/>
      <c r="B10" s="11"/>
      <c r="C10" s="11"/>
      <c r="D10" s="11"/>
      <c r="E10" s="11"/>
      <c r="F10" s="11"/>
      <c r="G10" s="393"/>
      <c r="J10" s="392"/>
    </row>
    <row r="11" spans="1:6" ht="6" customHeight="1">
      <c r="A11" s="14"/>
      <c r="B11" s="11"/>
      <c r="C11" s="20"/>
      <c r="D11" s="11"/>
      <c r="E11" s="20"/>
      <c r="F11" s="11"/>
    </row>
    <row r="12" spans="1:9" ht="46.5" customHeight="1">
      <c r="A12" s="435" t="s">
        <v>300</v>
      </c>
      <c r="B12" s="467"/>
      <c r="C12" s="475"/>
      <c r="D12" s="487"/>
      <c r="E12" s="487"/>
      <c r="F12" s="488"/>
      <c r="G12" s="394"/>
      <c r="I12" s="1" t="b">
        <f>IF(C12="",FALSE,A12)</f>
        <v>0</v>
      </c>
    </row>
    <row r="13" spans="1:7" ht="6" customHeight="1">
      <c r="A13" s="14"/>
      <c r="B13" s="11"/>
      <c r="C13" s="20"/>
      <c r="D13" s="11"/>
      <c r="E13" s="20"/>
      <c r="F13" s="11"/>
      <c r="G13" s="394"/>
    </row>
    <row r="14" spans="1:9" ht="12.75" customHeight="1">
      <c r="A14" s="435" t="s">
        <v>43</v>
      </c>
      <c r="B14" s="467"/>
      <c r="C14" s="473"/>
      <c r="D14" s="474"/>
      <c r="E14" s="478" t="s">
        <v>85</v>
      </c>
      <c r="F14" s="479"/>
      <c r="I14" s="1" t="b">
        <f>IF(C14="",FALSE,A14)</f>
        <v>0</v>
      </c>
    </row>
    <row r="15" spans="1:6" ht="6" customHeight="1">
      <c r="A15" s="14"/>
      <c r="B15" s="11"/>
      <c r="C15" s="20"/>
      <c r="D15" s="11"/>
      <c r="E15" s="20"/>
      <c r="F15" s="11"/>
    </row>
    <row r="16" spans="1:9" ht="12.75" customHeight="1">
      <c r="A16" s="435" t="s">
        <v>150</v>
      </c>
      <c r="B16" s="467"/>
      <c r="C16" s="473"/>
      <c r="D16" s="474"/>
      <c r="I16" s="1" t="b">
        <f>IF(C16="",FALSE,A16)</f>
        <v>0</v>
      </c>
    </row>
    <row r="17" spans="1:6" ht="6" customHeight="1">
      <c r="A17" s="14"/>
      <c r="B17" s="11"/>
      <c r="C17" s="20"/>
      <c r="D17" s="11"/>
      <c r="E17" s="20"/>
      <c r="F17" s="11"/>
    </row>
    <row r="18" spans="1:9" ht="12.75" customHeight="1">
      <c r="A18" s="435" t="s">
        <v>42</v>
      </c>
      <c r="B18" s="467"/>
      <c r="C18" s="473"/>
      <c r="D18" s="474"/>
      <c r="I18" s="1" t="b">
        <f>IF(C18="",FALSE,A18)</f>
        <v>0</v>
      </c>
    </row>
    <row r="19" spans="1:4" ht="6" customHeight="1">
      <c r="A19" s="14"/>
      <c r="B19" s="14"/>
      <c r="C19" s="26"/>
      <c r="D19" s="28"/>
    </row>
    <row r="20" spans="1:7" ht="10.5" customHeight="1">
      <c r="A20" s="14"/>
      <c r="B20" s="11"/>
      <c r="C20" s="20"/>
      <c r="D20" s="11"/>
      <c r="E20" s="20"/>
      <c r="F20" s="11"/>
      <c r="G20" s="388"/>
    </row>
    <row r="21" spans="1:8" ht="10.5" customHeight="1">
      <c r="A21" s="14"/>
      <c r="B21" s="11"/>
      <c r="C21" s="20"/>
      <c r="D21" s="11"/>
      <c r="E21" s="20"/>
      <c r="F21" s="11"/>
      <c r="G21" s="388" t="s">
        <v>53</v>
      </c>
      <c r="H21" s="1">
        <f>IF($C$31="Hungary",1,IF($C$31="Croatia",2,0))</f>
        <v>0</v>
      </c>
    </row>
    <row r="22" spans="1:8" ht="19.5" customHeight="1">
      <c r="A22" s="464" t="s">
        <v>76</v>
      </c>
      <c r="B22" s="465"/>
      <c r="C22" s="466"/>
      <c r="D22" s="466"/>
      <c r="E22" s="20"/>
      <c r="F22" s="11"/>
      <c r="G22" s="388" t="s">
        <v>54</v>
      </c>
      <c r="H22" s="398" t="s">
        <v>456</v>
      </c>
    </row>
    <row r="23" spans="1:8" ht="6" customHeight="1">
      <c r="A23" s="14"/>
      <c r="B23" s="11"/>
      <c r="C23" s="20"/>
      <c r="D23" s="11"/>
      <c r="E23" s="20"/>
      <c r="F23" s="11"/>
      <c r="G23" s="1" t="s">
        <v>55</v>
      </c>
      <c r="H23" s="399">
        <f>IF($H$21=1,G23,IF($H$21=2,G26,""))</f>
      </c>
    </row>
    <row r="24" spans="1:9" ht="25.5" customHeight="1">
      <c r="A24" s="435" t="s">
        <v>69</v>
      </c>
      <c r="B24" s="435"/>
      <c r="C24" s="475"/>
      <c r="D24" s="476"/>
      <c r="E24" s="477"/>
      <c r="F24" s="11" t="s">
        <v>70</v>
      </c>
      <c r="G24" s="1" t="s">
        <v>56</v>
      </c>
      <c r="H24" s="399">
        <f>IF($H$21=1,G24,IF($H$21=2,G27,""))</f>
      </c>
      <c r="I24" s="1" t="b">
        <f>IF(AND(C24&lt;&gt;"",C26&lt;&gt;"",E26&lt;&gt;"")=TRUE,A24,FALSE)</f>
        <v>0</v>
      </c>
    </row>
    <row r="25" spans="1:8" ht="6" customHeight="1">
      <c r="A25" s="435"/>
      <c r="B25" s="435"/>
      <c r="C25" s="11"/>
      <c r="D25" s="21"/>
      <c r="E25" s="21"/>
      <c r="F25" s="11"/>
      <c r="G25" s="1" t="s">
        <v>57</v>
      </c>
      <c r="H25" s="399">
        <f>IF($H$21=1,G25,IF($H$21=2,G28,""))</f>
      </c>
    </row>
    <row r="26" spans="1:8" ht="25.5" customHeight="1">
      <c r="A26" s="435"/>
      <c r="B26" s="435"/>
      <c r="C26" s="22"/>
      <c r="D26" s="11" t="s">
        <v>26</v>
      </c>
      <c r="E26" s="23"/>
      <c r="F26" s="11" t="s">
        <v>25</v>
      </c>
      <c r="G26" s="393" t="s">
        <v>58</v>
      </c>
      <c r="H26" s="399">
        <f>IF($H$21=1,G34,IF($H$21=2,G29,""))</f>
      </c>
    </row>
    <row r="27" spans="1:8" ht="6" customHeight="1">
      <c r="A27" s="14"/>
      <c r="B27" s="14"/>
      <c r="C27" s="26"/>
      <c r="D27" s="11"/>
      <c r="E27" s="27"/>
      <c r="F27" s="11"/>
      <c r="G27" s="393" t="s">
        <v>59</v>
      </c>
      <c r="H27" s="399">
        <f>IF($H$21=1,"",IF($H$21=2,G30,""))</f>
      </c>
    </row>
    <row r="28" spans="1:8" ht="12.75" customHeight="1">
      <c r="A28" s="14"/>
      <c r="B28" s="14"/>
      <c r="C28" s="22"/>
      <c r="D28" s="11" t="s">
        <v>75</v>
      </c>
      <c r="E28" s="27"/>
      <c r="F28" s="11"/>
      <c r="G28" s="393" t="s">
        <v>60</v>
      </c>
      <c r="H28" s="399">
        <f>IF($H$21=1,"",IF($H$21=2,G31,""))</f>
      </c>
    </row>
    <row r="29" spans="1:8" ht="6" customHeight="1">
      <c r="A29" s="17"/>
      <c r="B29" s="17"/>
      <c r="C29" s="11"/>
      <c r="D29" s="11"/>
      <c r="E29" s="24"/>
      <c r="F29" s="11"/>
      <c r="G29" s="393" t="s">
        <v>61</v>
      </c>
      <c r="H29" s="399">
        <f>IF($H$21=1,"",IF($H$21=2,G32,""))</f>
      </c>
    </row>
    <row r="30" spans="1:8" ht="6" customHeight="1">
      <c r="A30" s="14"/>
      <c r="B30" s="11"/>
      <c r="C30" s="11"/>
      <c r="D30" s="11"/>
      <c r="E30" s="11"/>
      <c r="F30" s="11"/>
      <c r="G30" s="393" t="s">
        <v>62</v>
      </c>
      <c r="H30" s="399">
        <f>IF($H$21=1,"",IF($H$21=2,G33,""))</f>
      </c>
    </row>
    <row r="31" spans="1:9" ht="12.75" customHeight="1">
      <c r="A31" s="435" t="s">
        <v>40</v>
      </c>
      <c r="B31" s="462"/>
      <c r="C31" s="46"/>
      <c r="D31" s="26"/>
      <c r="E31" s="26"/>
      <c r="F31" s="26"/>
      <c r="G31" s="393" t="s">
        <v>64</v>
      </c>
      <c r="H31" s="399">
        <f>IF($H$21=1,"",IF($H$21=2,G34,""))</f>
      </c>
      <c r="I31" s="388" t="b">
        <f>IF(C31="",FALSE,A31)</f>
        <v>0</v>
      </c>
    </row>
    <row r="32" spans="1:8" ht="6" customHeight="1">
      <c r="A32" s="14"/>
      <c r="B32" s="11"/>
      <c r="C32" s="11"/>
      <c r="D32" s="11"/>
      <c r="E32" s="11"/>
      <c r="F32" s="11"/>
      <c r="G32" s="393" t="s">
        <v>65</v>
      </c>
      <c r="H32" s="400"/>
    </row>
    <row r="33" spans="1:9" ht="12.75" customHeight="1">
      <c r="A33" s="435" t="s">
        <v>63</v>
      </c>
      <c r="B33" s="462"/>
      <c r="C33" s="423"/>
      <c r="D33" s="463"/>
      <c r="F33" s="26"/>
      <c r="G33" s="393" t="s">
        <v>67</v>
      </c>
      <c r="I33" s="271" t="b">
        <f>IF(C33="",FALSE,IF(C33="-",FALSE,IF(H34&lt;&gt;C33,FALSE,A33)))</f>
        <v>0</v>
      </c>
    </row>
    <row r="34" spans="1:8" ht="6" customHeight="1">
      <c r="A34" s="17"/>
      <c r="B34" s="17"/>
      <c r="C34" s="11"/>
      <c r="D34" s="11"/>
      <c r="E34" s="24"/>
      <c r="F34" s="11"/>
      <c r="G34" s="395" t="s">
        <v>84</v>
      </c>
      <c r="H34" s="396">
        <f>IF(OR(,LEN(C33)=LEN(H23),LEN(C33)=LEN(H24),LEN(C33)=LEN(H25),LEN(C33)=LEN(H26),LEN(C33)=LEN(H27),LEN(C33)=LEN(H28),LEN(C33)=LEN(H29),LEN(C33)=LEN(H30),LEN(C33)=LEN(H31)),C33,0)</f>
        <v>0</v>
      </c>
    </row>
    <row r="35" spans="1:7" ht="15" customHeight="1">
      <c r="A35" s="17"/>
      <c r="B35" s="17"/>
      <c r="C35" s="11"/>
      <c r="D35" s="11"/>
      <c r="E35" s="24"/>
      <c r="F35" s="11"/>
      <c r="G35" s="397"/>
    </row>
    <row r="36" spans="1:7" ht="10.5" customHeight="1">
      <c r="A36" s="14"/>
      <c r="B36" s="11"/>
      <c r="C36" s="20"/>
      <c r="D36" s="11"/>
      <c r="E36" s="20"/>
      <c r="F36" s="11"/>
      <c r="G36" s="397"/>
    </row>
    <row r="37" spans="1:7" ht="19.5" customHeight="1">
      <c r="A37" s="464" t="s">
        <v>44</v>
      </c>
      <c r="B37" s="465"/>
      <c r="C37" s="466"/>
      <c r="D37" s="466"/>
      <c r="E37" s="20"/>
      <c r="F37" s="11"/>
      <c r="G37" s="397"/>
    </row>
    <row r="38" spans="1:6" ht="9" customHeight="1">
      <c r="A38" s="17"/>
      <c r="B38" s="17"/>
      <c r="C38" s="11"/>
      <c r="D38" s="11"/>
      <c r="E38" s="24"/>
      <c r="F38" s="11"/>
    </row>
    <row r="39" spans="1:9" ht="12.75" customHeight="1">
      <c r="A39" s="435" t="s">
        <v>71</v>
      </c>
      <c r="B39" s="435"/>
      <c r="C39" s="47"/>
      <c r="D39" s="24" t="s">
        <v>72</v>
      </c>
      <c r="E39" s="22"/>
      <c r="F39" s="24" t="s">
        <v>73</v>
      </c>
      <c r="G39" s="1" t="s">
        <v>66</v>
      </c>
      <c r="I39" s="1">
        <f>IF(AND(C39&lt;&gt;"",C41&lt;&gt;"",E39&lt;&gt;"",E41&lt;&gt;"")=TRUE,A39,0)</f>
        <v>0</v>
      </c>
    </row>
    <row r="40" spans="1:7" ht="6" customHeight="1">
      <c r="A40" s="435"/>
      <c r="B40" s="435"/>
      <c r="C40" s="24"/>
      <c r="D40" s="24"/>
      <c r="E40" s="24"/>
      <c r="F40" s="24"/>
      <c r="G40" s="1" t="s">
        <v>457</v>
      </c>
    </row>
    <row r="41" spans="1:7" ht="12.75" customHeight="1">
      <c r="A41" s="435"/>
      <c r="B41" s="435"/>
      <c r="C41" s="22"/>
      <c r="D41" s="24" t="s">
        <v>27</v>
      </c>
      <c r="E41" s="22"/>
      <c r="F41" s="24" t="s">
        <v>74</v>
      </c>
      <c r="G41" s="1" t="s">
        <v>68</v>
      </c>
    </row>
    <row r="42" spans="1:6" ht="6" customHeight="1">
      <c r="A42" s="25"/>
      <c r="B42" s="25"/>
      <c r="C42" s="24"/>
      <c r="D42" s="24"/>
      <c r="E42" s="24"/>
      <c r="F42" s="24"/>
    </row>
    <row r="43" spans="1:9" ht="12.75" customHeight="1">
      <c r="A43" s="435" t="s">
        <v>158</v>
      </c>
      <c r="B43" s="470"/>
      <c r="C43" s="163"/>
      <c r="D43" s="11" t="s">
        <v>41</v>
      </c>
      <c r="E43" s="161"/>
      <c r="F43" s="24" t="s">
        <v>159</v>
      </c>
      <c r="I43" s="1" t="b">
        <f>IF(C43="",FALSE,A43)</f>
        <v>0</v>
      </c>
    </row>
    <row r="44" spans="1:6" ht="6" customHeight="1">
      <c r="A44" s="14"/>
      <c r="B44" s="11"/>
      <c r="C44" s="11"/>
      <c r="D44" s="11"/>
      <c r="E44" s="24"/>
      <c r="F44" s="24"/>
    </row>
    <row r="45" spans="1:9" ht="12.75" customHeight="1">
      <c r="A45" s="435" t="s">
        <v>28</v>
      </c>
      <c r="B45" s="470"/>
      <c r="C45" s="480"/>
      <c r="D45" s="481"/>
      <c r="E45" s="481"/>
      <c r="F45" s="482"/>
      <c r="G45" s="388"/>
      <c r="I45" s="1" t="b">
        <f>IF(AND(NOT(ISERROR(SEARCH("@",C45)&gt;0)),C45&lt;&gt;""),A45,FALSE)</f>
        <v>0</v>
      </c>
    </row>
    <row r="46" spans="1:7" ht="15" customHeight="1">
      <c r="A46" s="13"/>
      <c r="G46" s="388"/>
    </row>
    <row r="47" spans="1:9" ht="12.75" customHeight="1">
      <c r="A47" s="471" t="s">
        <v>391</v>
      </c>
      <c r="B47" s="472"/>
      <c r="C47" s="389"/>
      <c r="D47" s="4" t="s">
        <v>390</v>
      </c>
      <c r="E47" s="29"/>
      <c r="F47" s="6"/>
      <c r="I47" s="1" t="b">
        <f>IF(C47="",FALSE,A47)</f>
        <v>0</v>
      </c>
    </row>
    <row r="48" spans="1:6" ht="6" customHeight="1">
      <c r="A48" s="381"/>
      <c r="B48" s="381"/>
      <c r="C48" s="390"/>
      <c r="D48" s="4"/>
      <c r="E48" s="29"/>
      <c r="F48" s="6"/>
    </row>
    <row r="49" spans="1:9" ht="12.75" customHeight="1">
      <c r="A49" s="471" t="s">
        <v>45</v>
      </c>
      <c r="B49" s="472"/>
      <c r="C49" s="162"/>
      <c r="D49" s="4" t="s">
        <v>392</v>
      </c>
      <c r="E49" s="29"/>
      <c r="F49" s="6"/>
      <c r="I49" s="1" t="b">
        <f>IF(C49="",FALSE,A49)</f>
        <v>0</v>
      </c>
    </row>
    <row r="50" spans="1:6" ht="6" customHeight="1">
      <c r="A50" s="381"/>
      <c r="B50" s="381"/>
      <c r="C50" s="390"/>
      <c r="D50" s="4"/>
      <c r="E50" s="29"/>
      <c r="F50" s="6"/>
    </row>
    <row r="51" spans="1:9" ht="12.75" customHeight="1">
      <c r="A51" s="471" t="s">
        <v>389</v>
      </c>
      <c r="B51" s="472"/>
      <c r="C51" s="162"/>
      <c r="D51" s="4" t="s">
        <v>38</v>
      </c>
      <c r="E51" s="29"/>
      <c r="F51" s="6"/>
      <c r="I51" s="1" t="b">
        <f>IF(C51="",FALSE,A51)</f>
        <v>0</v>
      </c>
    </row>
    <row r="52" spans="1:6" ht="6" customHeight="1">
      <c r="A52" s="381"/>
      <c r="B52" s="381"/>
      <c r="C52" s="401"/>
      <c r="D52" s="6"/>
      <c r="E52" s="29"/>
      <c r="F52" s="6"/>
    </row>
    <row r="53" spans="1:9" ht="12.75" customHeight="1">
      <c r="A53" s="435" t="s">
        <v>443</v>
      </c>
      <c r="B53" s="467"/>
      <c r="C53" s="468"/>
      <c r="D53" s="468"/>
      <c r="E53" s="468"/>
      <c r="F53" s="6"/>
      <c r="I53" s="1" t="b">
        <f>IF(AND(F54="",F55=""),FALSE,A53)</f>
        <v>0</v>
      </c>
    </row>
    <row r="54" spans="1:6" ht="15" customHeight="1">
      <c r="A54" s="13"/>
      <c r="E54" s="386" t="s">
        <v>444</v>
      </c>
      <c r="F54" s="407"/>
    </row>
    <row r="55" spans="1:6" ht="15" customHeight="1">
      <c r="A55" s="13"/>
      <c r="E55" s="386" t="s">
        <v>445</v>
      </c>
      <c r="F55" s="407"/>
    </row>
    <row r="56" ht="25.5" customHeight="1"/>
    <row r="57" spans="1:9" ht="12.75" customHeight="1">
      <c r="A57" s="469" t="s">
        <v>301</v>
      </c>
      <c r="B57" s="469"/>
      <c r="C57" s="469"/>
      <c r="D57" s="469"/>
      <c r="E57" s="469"/>
      <c r="F57" s="469"/>
      <c r="I57" s="1" t="b">
        <f>IF(A59="",FALSE,A57)</f>
        <v>0</v>
      </c>
    </row>
    <row r="58" ht="12.75" customHeight="1"/>
    <row r="59" spans="1:6" ht="180" customHeight="1">
      <c r="A59" s="493"/>
      <c r="B59" s="494"/>
      <c r="C59" s="494"/>
      <c r="D59" s="494"/>
      <c r="E59" s="494"/>
      <c r="F59" s="495"/>
    </row>
    <row r="60" ht="25.5" customHeight="1"/>
    <row r="61" spans="1:9" ht="12.75" customHeight="1">
      <c r="A61" s="492" t="s">
        <v>387</v>
      </c>
      <c r="B61" s="492"/>
      <c r="C61" s="492"/>
      <c r="D61" s="492"/>
      <c r="E61" s="492"/>
      <c r="F61" s="492"/>
      <c r="I61" s="1" t="b">
        <f>IF(A63="",FALSE,A61)</f>
        <v>0</v>
      </c>
    </row>
    <row r="62" ht="12.75" customHeight="1"/>
    <row r="63" spans="1:6" ht="180" customHeight="1">
      <c r="A63" s="493"/>
      <c r="B63" s="494"/>
      <c r="C63" s="494"/>
      <c r="D63" s="494"/>
      <c r="E63" s="494"/>
      <c r="F63" s="495"/>
    </row>
    <row r="64" ht="25.5" customHeight="1"/>
    <row r="65" spans="1:9" ht="12.75" customHeight="1">
      <c r="A65" s="492" t="s">
        <v>388</v>
      </c>
      <c r="B65" s="492"/>
      <c r="C65" s="492"/>
      <c r="D65" s="492"/>
      <c r="E65" s="492"/>
      <c r="F65" s="492"/>
      <c r="I65" s="1" t="b">
        <f>IF(A67="",FALSE,A65)</f>
        <v>0</v>
      </c>
    </row>
    <row r="66" ht="12.75" customHeight="1"/>
    <row r="67" spans="1:6" ht="180" customHeight="1">
      <c r="A67" s="493"/>
      <c r="B67" s="494"/>
      <c r="C67" s="494"/>
      <c r="D67" s="494"/>
      <c r="E67" s="494"/>
      <c r="F67" s="495"/>
    </row>
    <row r="68" ht="25.5" customHeight="1"/>
    <row r="69" spans="1:9" ht="12.75" customHeight="1">
      <c r="A69" s="492" t="s">
        <v>302</v>
      </c>
      <c r="B69" s="492"/>
      <c r="C69" s="492"/>
      <c r="D69" s="492"/>
      <c r="E69" s="492"/>
      <c r="F69" s="492"/>
      <c r="I69" s="1" t="b">
        <f>IF(A71="",FALSE,A69)</f>
        <v>0</v>
      </c>
    </row>
    <row r="70" ht="12.75" customHeight="1"/>
    <row r="71" spans="1:6" ht="180" customHeight="1">
      <c r="A71" s="489"/>
      <c r="B71" s="490"/>
      <c r="C71" s="490"/>
      <c r="D71" s="490"/>
      <c r="E71" s="490"/>
      <c r="F71" s="491"/>
    </row>
  </sheetData>
  <sheetProtection selectLockedCells="1"/>
  <mergeCells count="39">
    <mergeCell ref="A71:F71"/>
    <mergeCell ref="A61:F61"/>
    <mergeCell ref="A63:F63"/>
    <mergeCell ref="A65:F65"/>
    <mergeCell ref="A67:F67"/>
    <mergeCell ref="A59:F59"/>
    <mergeCell ref="A69:F69"/>
    <mergeCell ref="C45:F45"/>
    <mergeCell ref="A43:B43"/>
    <mergeCell ref="A9:B9"/>
    <mergeCell ref="C9:F9"/>
    <mergeCell ref="A2:F2"/>
    <mergeCell ref="A5:B5"/>
    <mergeCell ref="C5:F5"/>
    <mergeCell ref="A7:B7"/>
    <mergeCell ref="C7:F7"/>
    <mergeCell ref="C12:F12"/>
    <mergeCell ref="A14:B14"/>
    <mergeCell ref="C14:D14"/>
    <mergeCell ref="E14:F14"/>
    <mergeCell ref="A16:B16"/>
    <mergeCell ref="C16:D16"/>
    <mergeCell ref="A12:B12"/>
    <mergeCell ref="A18:B18"/>
    <mergeCell ref="C18:D18"/>
    <mergeCell ref="A22:D22"/>
    <mergeCell ref="A24:B26"/>
    <mergeCell ref="C24:E24"/>
    <mergeCell ref="A31:B31"/>
    <mergeCell ref="A33:B33"/>
    <mergeCell ref="C33:D33"/>
    <mergeCell ref="A37:D37"/>
    <mergeCell ref="A39:B41"/>
    <mergeCell ref="A53:E53"/>
    <mergeCell ref="A57:F57"/>
    <mergeCell ref="A45:B45"/>
    <mergeCell ref="A47:B47"/>
    <mergeCell ref="A49:B49"/>
    <mergeCell ref="A51:B51"/>
  </mergeCells>
  <conditionalFormatting sqref="A39:B41">
    <cfRule type="expression" priority="5" dxfId="164" stopIfTrue="1">
      <formula>$I$43=FALSE</formula>
    </cfRule>
    <cfRule type="cellIs" priority="19" dxfId="25" operator="notEqual" stopIfTrue="1">
      <formula>'2. Light Partner 1 data'!#REF!</formula>
    </cfRule>
  </conditionalFormatting>
  <conditionalFormatting sqref="A14:B14">
    <cfRule type="cellIs" priority="18" dxfId="0" operator="notEqual" stopIfTrue="1">
      <formula>$I$14</formula>
    </cfRule>
  </conditionalFormatting>
  <conditionalFormatting sqref="A16:B16">
    <cfRule type="cellIs" priority="17" dxfId="0" operator="notEqual" stopIfTrue="1">
      <formula>$I$16</formula>
    </cfRule>
  </conditionalFormatting>
  <conditionalFormatting sqref="A18:B19">
    <cfRule type="cellIs" priority="16" dxfId="0" operator="notEqual" stopIfTrue="1">
      <formula>$I$18</formula>
    </cfRule>
  </conditionalFormatting>
  <conditionalFormatting sqref="A32:B32 A21:B21 A23:B23 A29:B30 A34:B36">
    <cfRule type="cellIs" priority="15" dxfId="0" operator="notEqual" stopIfTrue="1">
      <formula>'2. Light Partner 1 data'!#REF!</formula>
    </cfRule>
  </conditionalFormatting>
  <conditionalFormatting sqref="A24:B26">
    <cfRule type="cellIs" priority="14" dxfId="0" operator="notEqual" stopIfTrue="1">
      <formula>$I$24</formula>
    </cfRule>
  </conditionalFormatting>
  <conditionalFormatting sqref="A31:B31">
    <cfRule type="cellIs" priority="13" dxfId="0" operator="notEqual" stopIfTrue="1">
      <formula>$I$31</formula>
    </cfRule>
  </conditionalFormatting>
  <conditionalFormatting sqref="A33:B33">
    <cfRule type="cellIs" priority="12" dxfId="0" operator="notEqual" stopIfTrue="1">
      <formula>$I$33</formula>
    </cfRule>
  </conditionalFormatting>
  <conditionalFormatting sqref="A45:B45">
    <cfRule type="cellIs" priority="11" dxfId="25" operator="notEqual" stopIfTrue="1">
      <formula>$I$45</formula>
    </cfRule>
  </conditionalFormatting>
  <conditionalFormatting sqref="A43:B43">
    <cfRule type="cellIs" priority="10" dxfId="0" operator="notEqual" stopIfTrue="1">
      <formula>$I$43</formula>
    </cfRule>
  </conditionalFormatting>
  <conditionalFormatting sqref="A5:B5">
    <cfRule type="cellIs" priority="9" dxfId="0" operator="notEqual" stopIfTrue="1">
      <formula>$I$5</formula>
    </cfRule>
  </conditionalFormatting>
  <conditionalFormatting sqref="A7:B7">
    <cfRule type="cellIs" priority="8" dxfId="0" operator="notEqual" stopIfTrue="1">
      <formula>$I$7</formula>
    </cfRule>
  </conditionalFormatting>
  <conditionalFormatting sqref="A9:B9">
    <cfRule type="cellIs" priority="7" dxfId="0" operator="notEqual" stopIfTrue="1">
      <formula>$I$9</formula>
    </cfRule>
  </conditionalFormatting>
  <conditionalFormatting sqref="A12:B12">
    <cfRule type="cellIs" priority="6" dxfId="0" operator="notEqual" stopIfTrue="1">
      <formula>$I$12</formula>
    </cfRule>
  </conditionalFormatting>
  <conditionalFormatting sqref="C33:D33">
    <cfRule type="cellIs" priority="20" dxfId="149" operator="notEqual" stopIfTrue="1">
      <formula>$H$34</formula>
    </cfRule>
  </conditionalFormatting>
  <conditionalFormatting sqref="A47:B47">
    <cfRule type="expression" priority="4" dxfId="0" stopIfTrue="1">
      <formula>$I$47=FALSE</formula>
    </cfRule>
  </conditionalFormatting>
  <conditionalFormatting sqref="A49:B49">
    <cfRule type="expression" priority="3" dxfId="0" stopIfTrue="1">
      <formula>$I$49=FALSE</formula>
    </cfRule>
  </conditionalFormatting>
  <conditionalFormatting sqref="A51:B51">
    <cfRule type="expression" priority="2" dxfId="0" stopIfTrue="1">
      <formula>$I$51=FALSE</formula>
    </cfRule>
  </conditionalFormatting>
  <conditionalFormatting sqref="A53:E53">
    <cfRule type="expression" priority="1" dxfId="0" stopIfTrue="1">
      <formula>$I$53=FALSE</formula>
    </cfRule>
  </conditionalFormatting>
  <dataValidations count="22">
    <dataValidation type="decimal" allowBlank="1" showInputMessage="1" showErrorMessage="1" sqref="F54:F55">
      <formula1>0</formula1>
      <formula2>500000</formula2>
    </dataValidation>
    <dataValidation type="whole" allowBlank="1" showInputMessage="1" showErrorMessage="1" sqref="C28">
      <formula1>0</formula1>
      <formula2>100000</formula2>
    </dataValidation>
    <dataValidation type="textLength" operator="lessThan" allowBlank="1" showInputMessage="1" showErrorMessage="1" sqref="C19:D19">
      <formula1>25</formula1>
    </dataValidation>
    <dataValidation type="whole" allowBlank="1" showInputMessage="1" showErrorMessage="1" sqref="C11">
      <formula1>1000</formula1>
      <formula2>2009</formula2>
    </dataValidation>
    <dataValidation type="textLength" allowBlank="1" showInputMessage="1" showErrorMessage="1" sqref="C6:F6 C8:F8">
      <formula1>6</formula1>
      <formula2>150</formula2>
    </dataValidation>
    <dataValidation type="textLength" allowBlank="1" showInputMessage="1" showErrorMessage="1" sqref="C24:E24">
      <formula1>1</formula1>
      <formula2>100</formula2>
    </dataValidation>
    <dataValidation type="textLength" allowBlank="1" showInputMessage="1" showErrorMessage="1" sqref="E35 E26:E29 E37:E38">
      <formula1>2</formula1>
      <formula2>50</formula2>
    </dataValidation>
    <dataValidation type="whole" operator="equal" allowBlank="1" showInputMessage="1" showErrorMessage="1" sqref="C37:C38 C29 C34:C35">
      <formula1>4</formula1>
    </dataValidation>
    <dataValidation type="textLength" allowBlank="1" showInputMessage="1" showErrorMessage="1" sqref="C25:E25">
      <formula1>4</formula1>
      <formula2>100</formula2>
    </dataValidation>
    <dataValidation type="textLength" allowBlank="1" showInputMessage="1" showErrorMessage="1" sqref="C42 E40 C9:F9">
      <formula1>1</formula1>
      <formula2>20</formula2>
    </dataValidation>
    <dataValidation type="textLength" allowBlank="1" showInputMessage="1" showErrorMessage="1" sqref="E42">
      <formula1>1</formula1>
      <formula2>30</formula2>
    </dataValidation>
    <dataValidation type="textLength" allowBlank="1" showInputMessage="1" showErrorMessage="1" sqref="C30:F30 C10:F10">
      <formula1>3</formula1>
      <formula2>50</formula2>
    </dataValidation>
    <dataValidation type="whole" allowBlank="1" showInputMessage="1" showErrorMessage="1" sqref="C27">
      <formula1>1000</formula1>
      <formula2>9999</formula2>
    </dataValidation>
    <dataValidation type="decimal" allowBlank="1" showInputMessage="1" showErrorMessage="1" sqref="C48">
      <formula1>0.1</formula1>
      <formula2>99999999</formula2>
    </dataValidation>
    <dataValidation type="whole" allowBlank="1" showInputMessage="1" showErrorMessage="1" sqref="C26">
      <formula1>1000</formula1>
      <formula2>99999</formula2>
    </dataValidation>
    <dataValidation type="textLength" operator="lessThanOrEqual" allowBlank="1" showInputMessage="1" showErrorMessage="1" sqref="C16:D16 C14:D14 C18:D18">
      <formula1>25</formula1>
    </dataValidation>
    <dataValidation type="textLength" allowBlank="1" showInputMessage="1" showErrorMessage="1" sqref="C5:F5 C7:F7">
      <formula1>1</formula1>
      <formula2>150</formula2>
    </dataValidation>
    <dataValidation type="textLength" operator="lessThanOrEqual" allowBlank="1" showInputMessage="1" showErrorMessage="1" sqref="E39 C41 E41">
      <formula1>30</formula1>
    </dataValidation>
    <dataValidation type="list" allowBlank="1" showInputMessage="1" showErrorMessage="1" sqref="C39">
      <formula1>$G$39:$G$41</formula1>
    </dataValidation>
    <dataValidation type="list" allowBlank="1" showInputMessage="1" showErrorMessage="1" sqref="C33:D33">
      <formula1>$H$23:$H$31</formula1>
    </dataValidation>
    <dataValidation type="textLength" operator="lessThan" allowBlank="1" showInputMessage="1" showErrorMessage="1" sqref="C12:F12">
      <formula1>300</formula1>
    </dataValidation>
    <dataValidation type="list" allowBlank="1" showInputMessage="1" showErrorMessage="1" sqref="C31">
      <formula1>$G$21:$G$22</formula1>
    </dataValidation>
  </dataValidations>
  <hyperlinks>
    <hyperlink ref="C83" r:id="rId1" display="karpatine@somogy-hvk.hu"/>
    <hyperlink ref="C93" r:id="rId2" display="jelenka@somogy.hu"/>
  </hyperlinks>
  <printOptions/>
  <pageMargins left="0.984251968503937" right="0.3937007874015748" top="0.7480314960629921" bottom="0.7480314960629921" header="0.31496062992125984" footer="0.31496062992125984"/>
  <pageSetup horizontalDpi="300" verticalDpi="300" orientation="portrait" r:id="rId4"/>
  <headerFooter>
    <oddFooter xml:space="preserve">&amp;C&amp;"Arial,Italic"&amp;8&amp;A&amp;R&amp;"Arial,Italic"&amp;8Page &amp;P of &amp;N </oddFooter>
  </headerFooter>
  <tableParts>
    <tablePart r:id="rId3"/>
  </tableParts>
</worksheet>
</file>

<file path=xl/worksheets/sheet3.xml><?xml version="1.0" encoding="utf-8"?>
<worksheet xmlns="http://schemas.openxmlformats.org/spreadsheetml/2006/main" xmlns:r="http://schemas.openxmlformats.org/officeDocument/2006/relationships">
  <dimension ref="A1:O71"/>
  <sheetViews>
    <sheetView zoomScalePageLayoutView="0" workbookViewId="0" topLeftCell="A2">
      <selection activeCell="C5" sqref="C5:F5"/>
    </sheetView>
  </sheetViews>
  <sheetFormatPr defaultColWidth="9.140625" defaultRowHeight="18" customHeight="1"/>
  <cols>
    <col min="1" max="2" width="14.8515625" style="2" customWidth="1"/>
    <col min="3" max="3" width="18.8515625" style="2" customWidth="1"/>
    <col min="4" max="4" width="10.7109375" style="2" customWidth="1"/>
    <col min="5" max="5" width="18.8515625" style="2" customWidth="1"/>
    <col min="6" max="6" width="12.140625" style="2" customWidth="1"/>
    <col min="7" max="8" width="27.7109375" style="1" hidden="1" customWidth="1"/>
    <col min="9" max="9" width="11.00390625" style="1" hidden="1" customWidth="1"/>
    <col min="10" max="10" width="12.421875" style="1" hidden="1" customWidth="1"/>
    <col min="11" max="11" width="9.140625" style="1" hidden="1" customWidth="1"/>
    <col min="12" max="13" width="9.140625" style="2" hidden="1" customWidth="1"/>
    <col min="14" max="14" width="28.57421875" style="2" hidden="1" customWidth="1"/>
    <col min="15" max="16384" width="9.140625" style="2" customWidth="1"/>
  </cols>
  <sheetData>
    <row r="1" spans="7:11" ht="18" customHeight="1" hidden="1">
      <c r="G1" s="388"/>
      <c r="J1" s="391"/>
      <c r="K1" s="24"/>
    </row>
    <row r="2" spans="1:10" ht="18" customHeight="1">
      <c r="A2" s="485" t="s">
        <v>318</v>
      </c>
      <c r="B2" s="486"/>
      <c r="C2" s="486"/>
      <c r="D2" s="486"/>
      <c r="E2" s="486"/>
      <c r="F2" s="486"/>
      <c r="G2" s="388"/>
      <c r="J2" s="392"/>
    </row>
    <row r="3" spans="1:10" ht="11.25" customHeight="1">
      <c r="A3" s="13"/>
      <c r="J3" s="392"/>
    </row>
    <row r="4" ht="15" customHeight="1">
      <c r="A4" s="18" t="s">
        <v>320</v>
      </c>
    </row>
    <row r="5" spans="1:10" ht="46.5" customHeight="1">
      <c r="A5" s="435" t="s">
        <v>298</v>
      </c>
      <c r="B5" s="470"/>
      <c r="C5" s="475"/>
      <c r="D5" s="487"/>
      <c r="E5" s="487"/>
      <c r="F5" s="488"/>
      <c r="I5" s="1" t="b">
        <f>IF(C5="",FALSE,A5)</f>
        <v>0</v>
      </c>
      <c r="J5" s="392"/>
    </row>
    <row r="6" spans="1:10" ht="6" customHeight="1">
      <c r="A6" s="14"/>
      <c r="B6" s="11"/>
      <c r="C6" s="11"/>
      <c r="D6" s="11"/>
      <c r="E6" s="11"/>
      <c r="F6" s="11"/>
      <c r="G6" s="393"/>
      <c r="J6" s="392"/>
    </row>
    <row r="7" spans="1:10" ht="46.5" customHeight="1">
      <c r="A7" s="435" t="s">
        <v>299</v>
      </c>
      <c r="B7" s="467"/>
      <c r="C7" s="475"/>
      <c r="D7" s="487"/>
      <c r="E7" s="487"/>
      <c r="F7" s="488"/>
      <c r="G7" s="393"/>
      <c r="I7" s="1" t="b">
        <f>IF(C7="",FALSE,A7)</f>
        <v>0</v>
      </c>
      <c r="J7" s="392"/>
    </row>
    <row r="8" spans="1:10" ht="6" customHeight="1">
      <c r="A8" s="14"/>
      <c r="B8" s="11"/>
      <c r="C8" s="11"/>
      <c r="D8" s="11"/>
      <c r="E8" s="11"/>
      <c r="F8" s="11"/>
      <c r="G8" s="393"/>
      <c r="J8" s="392"/>
    </row>
    <row r="9" spans="1:15" ht="25.5" customHeight="1">
      <c r="A9" s="435" t="s">
        <v>95</v>
      </c>
      <c r="B9" s="470"/>
      <c r="C9" s="473"/>
      <c r="D9" s="483"/>
      <c r="E9" s="483"/>
      <c r="F9" s="484"/>
      <c r="G9" s="393"/>
      <c r="I9" s="1" t="b">
        <f>IF(C9="",FALSE,A9)</f>
        <v>0</v>
      </c>
      <c r="J9" s="392"/>
      <c r="O9" s="113"/>
    </row>
    <row r="10" spans="1:10" ht="6" customHeight="1">
      <c r="A10" s="14"/>
      <c r="B10" s="11"/>
      <c r="C10" s="11"/>
      <c r="D10" s="11"/>
      <c r="E10" s="11"/>
      <c r="F10" s="11"/>
      <c r="G10" s="393"/>
      <c r="J10" s="392"/>
    </row>
    <row r="11" spans="1:6" ht="6" customHeight="1">
      <c r="A11" s="14"/>
      <c r="B11" s="11"/>
      <c r="C11" s="20"/>
      <c r="D11" s="11"/>
      <c r="E11" s="20"/>
      <c r="F11" s="11"/>
    </row>
    <row r="12" spans="1:9" ht="46.5" customHeight="1">
      <c r="A12" s="435" t="s">
        <v>300</v>
      </c>
      <c r="B12" s="467"/>
      <c r="C12" s="475"/>
      <c r="D12" s="487"/>
      <c r="E12" s="487"/>
      <c r="F12" s="488"/>
      <c r="G12" s="394"/>
      <c r="I12" s="1" t="b">
        <f>IF(C12="",FALSE,A12)</f>
        <v>0</v>
      </c>
    </row>
    <row r="13" spans="1:7" ht="6" customHeight="1">
      <c r="A13" s="14"/>
      <c r="B13" s="11"/>
      <c r="C13" s="20"/>
      <c r="D13" s="11"/>
      <c r="E13" s="20"/>
      <c r="F13" s="11"/>
      <c r="G13" s="394"/>
    </row>
    <row r="14" spans="1:9" ht="12.75" customHeight="1">
      <c r="A14" s="435" t="s">
        <v>43</v>
      </c>
      <c r="B14" s="467"/>
      <c r="C14" s="473"/>
      <c r="D14" s="474"/>
      <c r="E14" s="478" t="s">
        <v>85</v>
      </c>
      <c r="F14" s="479"/>
      <c r="I14" s="1" t="b">
        <f>IF(C14="",FALSE,A14)</f>
        <v>0</v>
      </c>
    </row>
    <row r="15" spans="1:6" ht="6" customHeight="1">
      <c r="A15" s="14"/>
      <c r="B15" s="11"/>
      <c r="C15" s="20"/>
      <c r="D15" s="11"/>
      <c r="E15" s="20"/>
      <c r="F15" s="11"/>
    </row>
    <row r="16" spans="1:9" ht="12.75" customHeight="1">
      <c r="A16" s="435" t="s">
        <v>150</v>
      </c>
      <c r="B16" s="467"/>
      <c r="C16" s="473"/>
      <c r="D16" s="474"/>
      <c r="I16" s="1" t="b">
        <f>IF(C16="",FALSE,A16)</f>
        <v>0</v>
      </c>
    </row>
    <row r="17" spans="1:6" ht="6" customHeight="1">
      <c r="A17" s="14"/>
      <c r="B17" s="11"/>
      <c r="C17" s="20"/>
      <c r="D17" s="11"/>
      <c r="E17" s="20"/>
      <c r="F17" s="11"/>
    </row>
    <row r="18" spans="1:9" ht="12.75" customHeight="1">
      <c r="A18" s="435" t="s">
        <v>42</v>
      </c>
      <c r="B18" s="467"/>
      <c r="C18" s="473"/>
      <c r="D18" s="474"/>
      <c r="I18" s="1" t="b">
        <f>IF(C18="",FALSE,A18)</f>
        <v>0</v>
      </c>
    </row>
    <row r="19" spans="1:4" ht="6" customHeight="1">
      <c r="A19" s="14"/>
      <c r="B19" s="14"/>
      <c r="C19" s="26"/>
      <c r="D19" s="28"/>
    </row>
    <row r="20" spans="1:7" ht="10.5" customHeight="1">
      <c r="A20" s="14"/>
      <c r="B20" s="11"/>
      <c r="C20" s="20"/>
      <c r="D20" s="11"/>
      <c r="E20" s="20"/>
      <c r="F20" s="11"/>
      <c r="G20" s="388"/>
    </row>
    <row r="21" spans="1:8" ht="10.5" customHeight="1">
      <c r="A21" s="14"/>
      <c r="B21" s="11"/>
      <c r="C21" s="20"/>
      <c r="D21" s="11"/>
      <c r="E21" s="20"/>
      <c r="F21" s="11"/>
      <c r="G21" s="388" t="s">
        <v>53</v>
      </c>
      <c r="H21" s="1">
        <f>IF($C$31="Hungary",1,IF($C$31="Croatia",2,0))</f>
        <v>0</v>
      </c>
    </row>
    <row r="22" spans="1:8" ht="19.5" customHeight="1">
      <c r="A22" s="464" t="s">
        <v>76</v>
      </c>
      <c r="B22" s="465"/>
      <c r="C22" s="466"/>
      <c r="D22" s="466"/>
      <c r="E22" s="20"/>
      <c r="F22" s="11"/>
      <c r="G22" s="388" t="s">
        <v>54</v>
      </c>
      <c r="H22" s="398" t="s">
        <v>456</v>
      </c>
    </row>
    <row r="23" spans="1:8" ht="6" customHeight="1">
      <c r="A23" s="14"/>
      <c r="B23" s="11"/>
      <c r="C23" s="20"/>
      <c r="D23" s="11"/>
      <c r="E23" s="20"/>
      <c r="F23" s="11"/>
      <c r="G23" s="1" t="s">
        <v>55</v>
      </c>
      <c r="H23" s="399">
        <f>IF($H$21=1,G23,IF($H$21=2,G26,""))</f>
      </c>
    </row>
    <row r="24" spans="1:9" ht="25.5" customHeight="1">
      <c r="A24" s="435" t="s">
        <v>69</v>
      </c>
      <c r="B24" s="435"/>
      <c r="C24" s="475"/>
      <c r="D24" s="476"/>
      <c r="E24" s="477"/>
      <c r="F24" s="11" t="s">
        <v>70</v>
      </c>
      <c r="G24" s="1" t="s">
        <v>56</v>
      </c>
      <c r="H24" s="399">
        <f>IF($H$21=1,G24,IF($H$21=2,G27,""))</f>
      </c>
      <c r="I24" s="1" t="b">
        <f>IF(AND(C24&lt;&gt;"",C26&lt;&gt;"",E26&lt;&gt;"")=TRUE,A24,FALSE)</f>
        <v>0</v>
      </c>
    </row>
    <row r="25" spans="1:8" ht="6" customHeight="1">
      <c r="A25" s="435"/>
      <c r="B25" s="435"/>
      <c r="C25" s="11"/>
      <c r="D25" s="21"/>
      <c r="E25" s="21"/>
      <c r="F25" s="11"/>
      <c r="G25" s="1" t="s">
        <v>57</v>
      </c>
      <c r="H25" s="399">
        <f>IF($H$21=1,G25,IF($H$21=2,G28,""))</f>
      </c>
    </row>
    <row r="26" spans="1:8" ht="25.5" customHeight="1">
      <c r="A26" s="435"/>
      <c r="B26" s="435"/>
      <c r="C26" s="22"/>
      <c r="D26" s="11" t="s">
        <v>26</v>
      </c>
      <c r="E26" s="23"/>
      <c r="F26" s="11" t="s">
        <v>25</v>
      </c>
      <c r="G26" s="393" t="s">
        <v>58</v>
      </c>
      <c r="H26" s="399">
        <f>IF($H$21=1,G34,IF($H$21=2,G29,""))</f>
      </c>
    </row>
    <row r="27" spans="1:8" ht="6" customHeight="1">
      <c r="A27" s="14"/>
      <c r="B27" s="14"/>
      <c r="C27" s="26"/>
      <c r="D27" s="11"/>
      <c r="E27" s="27"/>
      <c r="F27" s="11"/>
      <c r="G27" s="393" t="s">
        <v>59</v>
      </c>
      <c r="H27" s="399">
        <f>IF($H$21=1,"",IF($H$21=2,G30,""))</f>
      </c>
    </row>
    <row r="28" spans="1:8" ht="12.75" customHeight="1">
      <c r="A28" s="14"/>
      <c r="B28" s="14"/>
      <c r="C28" s="22"/>
      <c r="D28" s="11" t="s">
        <v>75</v>
      </c>
      <c r="E28" s="27"/>
      <c r="F28" s="11"/>
      <c r="G28" s="393" t="s">
        <v>60</v>
      </c>
      <c r="H28" s="399">
        <f>IF($H$21=1,"",IF($H$21=2,G31,""))</f>
      </c>
    </row>
    <row r="29" spans="1:8" ht="6" customHeight="1">
      <c r="A29" s="17"/>
      <c r="B29" s="17"/>
      <c r="C29" s="11"/>
      <c r="D29" s="11"/>
      <c r="E29" s="24"/>
      <c r="F29" s="11"/>
      <c r="G29" s="393" t="s">
        <v>61</v>
      </c>
      <c r="H29" s="399">
        <f>IF($H$21=1,"",IF($H$21=2,G32,""))</f>
      </c>
    </row>
    <row r="30" spans="1:8" ht="6" customHeight="1">
      <c r="A30" s="14"/>
      <c r="B30" s="11"/>
      <c r="C30" s="11"/>
      <c r="D30" s="11"/>
      <c r="E30" s="11"/>
      <c r="F30" s="11"/>
      <c r="G30" s="393" t="s">
        <v>62</v>
      </c>
      <c r="H30" s="399">
        <f>IF($H$21=1,"",IF($H$21=2,G33,""))</f>
      </c>
    </row>
    <row r="31" spans="1:9" ht="12.75" customHeight="1">
      <c r="A31" s="435" t="s">
        <v>40</v>
      </c>
      <c r="B31" s="462"/>
      <c r="C31" s="46"/>
      <c r="D31" s="26"/>
      <c r="E31" s="26"/>
      <c r="F31" s="26"/>
      <c r="G31" s="393" t="s">
        <v>64</v>
      </c>
      <c r="H31" s="399">
        <f>IF($H$21=1,"",IF($H$21=2,G34,""))</f>
      </c>
      <c r="I31" s="388" t="b">
        <f>IF(C31="",FALSE,A31)</f>
        <v>0</v>
      </c>
    </row>
    <row r="32" spans="1:8" ht="6" customHeight="1">
      <c r="A32" s="14"/>
      <c r="B32" s="11"/>
      <c r="C32" s="11"/>
      <c r="D32" s="11"/>
      <c r="E32" s="11"/>
      <c r="F32" s="11"/>
      <c r="G32" s="393" t="s">
        <v>65</v>
      </c>
      <c r="H32" s="400"/>
    </row>
    <row r="33" spans="1:9" ht="12.75" customHeight="1">
      <c r="A33" s="435" t="s">
        <v>63</v>
      </c>
      <c r="B33" s="462"/>
      <c r="C33" s="423"/>
      <c r="D33" s="463"/>
      <c r="F33" s="26"/>
      <c r="G33" s="393" t="s">
        <v>67</v>
      </c>
      <c r="I33" s="271" t="b">
        <f>IF(C33="",FALSE,IF(C33="-",FALSE,IF(H34&lt;&gt;C33,FALSE,A33)))</f>
        <v>0</v>
      </c>
    </row>
    <row r="34" spans="1:8" ht="6" customHeight="1">
      <c r="A34" s="17"/>
      <c r="B34" s="17"/>
      <c r="C34" s="11"/>
      <c r="D34" s="11"/>
      <c r="E34" s="24"/>
      <c r="F34" s="11"/>
      <c r="G34" s="395" t="s">
        <v>84</v>
      </c>
      <c r="H34" s="396">
        <f>IF(OR(,LEN(C33)=LEN(H23),LEN(C33)=LEN(H24),LEN(C33)=LEN(H25),LEN(C33)=LEN(H26),LEN(C33)=LEN(H27),LEN(C33)=LEN(H28),LEN(C33)=LEN(H29),LEN(C33)=LEN(H30),LEN(C33)=LEN(H31)),C33,0)</f>
        <v>0</v>
      </c>
    </row>
    <row r="35" spans="1:7" ht="15" customHeight="1">
      <c r="A35" s="17"/>
      <c r="B35" s="17"/>
      <c r="C35" s="11"/>
      <c r="D35" s="11"/>
      <c r="E35" s="24"/>
      <c r="F35" s="11"/>
      <c r="G35" s="397"/>
    </row>
    <row r="36" spans="1:7" ht="10.5" customHeight="1">
      <c r="A36" s="14"/>
      <c r="B36" s="11"/>
      <c r="C36" s="20"/>
      <c r="D36" s="11"/>
      <c r="E36" s="20"/>
      <c r="F36" s="11"/>
      <c r="G36" s="397"/>
    </row>
    <row r="37" spans="1:7" ht="19.5" customHeight="1">
      <c r="A37" s="464" t="s">
        <v>44</v>
      </c>
      <c r="B37" s="465"/>
      <c r="C37" s="466"/>
      <c r="D37" s="466"/>
      <c r="E37" s="20"/>
      <c r="F37" s="11"/>
      <c r="G37" s="397"/>
    </row>
    <row r="38" spans="1:6" ht="9" customHeight="1">
      <c r="A38" s="17"/>
      <c r="B38" s="17"/>
      <c r="C38" s="11"/>
      <c r="D38" s="11"/>
      <c r="E38" s="24"/>
      <c r="F38" s="11"/>
    </row>
    <row r="39" spans="1:9" ht="12.75" customHeight="1">
      <c r="A39" s="435" t="s">
        <v>71</v>
      </c>
      <c r="B39" s="435"/>
      <c r="C39" s="47"/>
      <c r="D39" s="24" t="s">
        <v>72</v>
      </c>
      <c r="E39" s="22"/>
      <c r="F39" s="24" t="s">
        <v>73</v>
      </c>
      <c r="G39" s="1" t="s">
        <v>66</v>
      </c>
      <c r="I39" s="1">
        <f>IF(AND(C39&lt;&gt;"",C41&lt;&gt;"",E39&lt;&gt;"",E41&lt;&gt;"")=TRUE,A39,0)</f>
        <v>0</v>
      </c>
    </row>
    <row r="40" spans="1:7" ht="6" customHeight="1">
      <c r="A40" s="435"/>
      <c r="B40" s="435"/>
      <c r="C40" s="24"/>
      <c r="D40" s="24"/>
      <c r="E40" s="24"/>
      <c r="F40" s="24"/>
      <c r="G40" s="1" t="s">
        <v>457</v>
      </c>
    </row>
    <row r="41" spans="1:7" ht="12.75" customHeight="1">
      <c r="A41" s="435"/>
      <c r="B41" s="435"/>
      <c r="C41" s="22"/>
      <c r="D41" s="24" t="s">
        <v>27</v>
      </c>
      <c r="E41" s="22"/>
      <c r="F41" s="24" t="s">
        <v>74</v>
      </c>
      <c r="G41" s="1" t="s">
        <v>68</v>
      </c>
    </row>
    <row r="42" spans="1:6" ht="6" customHeight="1">
      <c r="A42" s="25"/>
      <c r="B42" s="25"/>
      <c r="C42" s="24"/>
      <c r="D42" s="24"/>
      <c r="E42" s="24"/>
      <c r="F42" s="24"/>
    </row>
    <row r="43" spans="1:9" ht="12.75" customHeight="1">
      <c r="A43" s="435" t="s">
        <v>158</v>
      </c>
      <c r="B43" s="470"/>
      <c r="C43" s="163"/>
      <c r="D43" s="11" t="s">
        <v>41</v>
      </c>
      <c r="E43" s="161"/>
      <c r="F43" s="24" t="s">
        <v>159</v>
      </c>
      <c r="I43" s="1" t="b">
        <f>IF(C43="",FALSE,A43)</f>
        <v>0</v>
      </c>
    </row>
    <row r="44" spans="1:6" ht="6" customHeight="1">
      <c r="A44" s="14"/>
      <c r="B44" s="11"/>
      <c r="C44" s="11"/>
      <c r="D44" s="11"/>
      <c r="E44" s="24"/>
      <c r="F44" s="24"/>
    </row>
    <row r="45" spans="1:9" ht="12.75" customHeight="1">
      <c r="A45" s="435" t="s">
        <v>28</v>
      </c>
      <c r="B45" s="470"/>
      <c r="C45" s="480"/>
      <c r="D45" s="481"/>
      <c r="E45" s="481"/>
      <c r="F45" s="482"/>
      <c r="G45" s="388"/>
      <c r="I45" s="1" t="b">
        <f>IF(AND(NOT(ISERROR(SEARCH("@",C45)&gt;0)),C45&lt;&gt;""),A45,FALSE)</f>
        <v>0</v>
      </c>
    </row>
    <row r="46" spans="1:7" ht="15" customHeight="1">
      <c r="A46" s="13"/>
      <c r="G46" s="388"/>
    </row>
    <row r="47" spans="1:9" ht="12.75" customHeight="1">
      <c r="A47" s="471" t="s">
        <v>391</v>
      </c>
      <c r="B47" s="472"/>
      <c r="C47" s="389"/>
      <c r="D47" s="4" t="s">
        <v>390</v>
      </c>
      <c r="E47" s="29"/>
      <c r="F47" s="6"/>
      <c r="I47" s="1" t="b">
        <f>IF(C47="",FALSE,A47)</f>
        <v>0</v>
      </c>
    </row>
    <row r="48" spans="1:6" ht="6" customHeight="1">
      <c r="A48" s="381"/>
      <c r="B48" s="381"/>
      <c r="C48" s="390"/>
      <c r="D48" s="4"/>
      <c r="E48" s="29"/>
      <c r="F48" s="6"/>
    </row>
    <row r="49" spans="1:9" ht="12.75" customHeight="1">
      <c r="A49" s="471" t="s">
        <v>45</v>
      </c>
      <c r="B49" s="472"/>
      <c r="C49" s="162"/>
      <c r="D49" s="4" t="s">
        <v>392</v>
      </c>
      <c r="E49" s="29"/>
      <c r="F49" s="6"/>
      <c r="I49" s="1" t="b">
        <f>IF(C49="",FALSE,A49)</f>
        <v>0</v>
      </c>
    </row>
    <row r="50" spans="1:6" ht="6" customHeight="1">
      <c r="A50" s="381"/>
      <c r="B50" s="381"/>
      <c r="C50" s="390"/>
      <c r="D50" s="4"/>
      <c r="E50" s="29"/>
      <c r="F50" s="6"/>
    </row>
    <row r="51" spans="1:9" ht="12.75" customHeight="1">
      <c r="A51" s="471" t="s">
        <v>389</v>
      </c>
      <c r="B51" s="472"/>
      <c r="C51" s="162"/>
      <c r="D51" s="4" t="s">
        <v>38</v>
      </c>
      <c r="E51" s="29"/>
      <c r="F51" s="6"/>
      <c r="I51" s="1" t="b">
        <f>IF(C51="",FALSE,A51)</f>
        <v>0</v>
      </c>
    </row>
    <row r="52" spans="1:6" ht="6" customHeight="1">
      <c r="A52" s="381"/>
      <c r="B52" s="381"/>
      <c r="C52" s="401"/>
      <c r="D52" s="6"/>
      <c r="E52" s="29"/>
      <c r="F52" s="6"/>
    </row>
    <row r="53" spans="1:9" ht="12.75" customHeight="1">
      <c r="A53" s="435" t="s">
        <v>443</v>
      </c>
      <c r="B53" s="467"/>
      <c r="C53" s="468"/>
      <c r="D53" s="468"/>
      <c r="E53" s="468"/>
      <c r="F53" s="6"/>
      <c r="I53" s="1" t="b">
        <f>IF(AND(F54="",F55=""),FALSE,A53)</f>
        <v>0</v>
      </c>
    </row>
    <row r="54" spans="1:6" ht="15" customHeight="1">
      <c r="A54" s="13"/>
      <c r="E54" s="386" t="s">
        <v>444</v>
      </c>
      <c r="F54" s="407"/>
    </row>
    <row r="55" spans="1:6" ht="15" customHeight="1">
      <c r="A55" s="13"/>
      <c r="E55" s="386" t="s">
        <v>445</v>
      </c>
      <c r="F55" s="407"/>
    </row>
    <row r="56" ht="25.5" customHeight="1"/>
    <row r="57" spans="1:9" ht="12.75" customHeight="1">
      <c r="A57" s="469" t="s">
        <v>301</v>
      </c>
      <c r="B57" s="469"/>
      <c r="C57" s="469"/>
      <c r="D57" s="469"/>
      <c r="E57" s="469"/>
      <c r="F57" s="469"/>
      <c r="I57" s="1" t="b">
        <f>IF(A59="",FALSE,A57)</f>
        <v>0</v>
      </c>
    </row>
    <row r="58" ht="12.75" customHeight="1"/>
    <row r="59" spans="1:6" ht="180" customHeight="1">
      <c r="A59" s="493"/>
      <c r="B59" s="494"/>
      <c r="C59" s="494"/>
      <c r="D59" s="494"/>
      <c r="E59" s="494"/>
      <c r="F59" s="495"/>
    </row>
    <row r="60" ht="25.5" customHeight="1"/>
    <row r="61" spans="1:9" ht="12.75" customHeight="1">
      <c r="A61" s="492" t="s">
        <v>387</v>
      </c>
      <c r="B61" s="492"/>
      <c r="C61" s="492"/>
      <c r="D61" s="492"/>
      <c r="E61" s="492"/>
      <c r="F61" s="492"/>
      <c r="I61" s="1" t="b">
        <f>IF(A63="",FALSE,A61)</f>
        <v>0</v>
      </c>
    </row>
    <row r="62" ht="12.75" customHeight="1"/>
    <row r="63" spans="1:6" ht="180" customHeight="1">
      <c r="A63" s="493"/>
      <c r="B63" s="494"/>
      <c r="C63" s="494"/>
      <c r="D63" s="494"/>
      <c r="E63" s="494"/>
      <c r="F63" s="495"/>
    </row>
    <row r="64" ht="25.5" customHeight="1"/>
    <row r="65" spans="1:9" ht="12.75" customHeight="1">
      <c r="A65" s="492" t="s">
        <v>388</v>
      </c>
      <c r="B65" s="492"/>
      <c r="C65" s="492"/>
      <c r="D65" s="492"/>
      <c r="E65" s="492"/>
      <c r="F65" s="492"/>
      <c r="I65" s="1" t="b">
        <f>IF(A67="",FALSE,A65)</f>
        <v>0</v>
      </c>
    </row>
    <row r="66" ht="12.75" customHeight="1"/>
    <row r="67" spans="1:6" ht="180" customHeight="1">
      <c r="A67" s="493"/>
      <c r="B67" s="494"/>
      <c r="C67" s="494"/>
      <c r="D67" s="494"/>
      <c r="E67" s="494"/>
      <c r="F67" s="495"/>
    </row>
    <row r="68" ht="25.5" customHeight="1"/>
    <row r="69" spans="1:9" ht="12.75" customHeight="1">
      <c r="A69" s="492" t="s">
        <v>302</v>
      </c>
      <c r="B69" s="492"/>
      <c r="C69" s="492"/>
      <c r="D69" s="492"/>
      <c r="E69" s="492"/>
      <c r="F69" s="492"/>
      <c r="I69" s="1" t="b">
        <f>IF(A71="",FALSE,A69)</f>
        <v>0</v>
      </c>
    </row>
    <row r="70" ht="12.75" customHeight="1"/>
    <row r="71" spans="1:6" ht="180" customHeight="1">
      <c r="A71" s="489"/>
      <c r="B71" s="490"/>
      <c r="C71" s="490"/>
      <c r="D71" s="490"/>
      <c r="E71" s="490"/>
      <c r="F71" s="491"/>
    </row>
  </sheetData>
  <sheetProtection selectLockedCells="1"/>
  <mergeCells count="39">
    <mergeCell ref="A67:F67"/>
    <mergeCell ref="A69:F69"/>
    <mergeCell ref="A71:F71"/>
    <mergeCell ref="C7:F7"/>
    <mergeCell ref="A61:F61"/>
    <mergeCell ref="A63:F63"/>
    <mergeCell ref="A47:B47"/>
    <mergeCell ref="A49:B49"/>
    <mergeCell ref="A51:B51"/>
    <mergeCell ref="A53:E53"/>
    <mergeCell ref="A65:F65"/>
    <mergeCell ref="A9:B9"/>
    <mergeCell ref="C9:F9"/>
    <mergeCell ref="A33:B33"/>
    <mergeCell ref="C33:D33"/>
    <mergeCell ref="A12:B12"/>
    <mergeCell ref="A45:B45"/>
    <mergeCell ref="C45:F45"/>
    <mergeCell ref="A37:D37"/>
    <mergeCell ref="A39:B41"/>
    <mergeCell ref="A2:F2"/>
    <mergeCell ref="A5:B5"/>
    <mergeCell ref="C5:F5"/>
    <mergeCell ref="A7:B7"/>
    <mergeCell ref="C16:D16"/>
    <mergeCell ref="C12:F12"/>
    <mergeCell ref="A14:B14"/>
    <mergeCell ref="C14:D14"/>
    <mergeCell ref="E14:F14"/>
    <mergeCell ref="A16:B16"/>
    <mergeCell ref="A31:B31"/>
    <mergeCell ref="A18:B18"/>
    <mergeCell ref="A57:F57"/>
    <mergeCell ref="A43:B43"/>
    <mergeCell ref="A59:F59"/>
    <mergeCell ref="C18:D18"/>
    <mergeCell ref="A22:D22"/>
    <mergeCell ref="A24:B26"/>
    <mergeCell ref="C24:E24"/>
  </mergeCells>
  <conditionalFormatting sqref="A39:B41">
    <cfRule type="expression" priority="5" dxfId="164" stopIfTrue="1">
      <formula>$I$43=FALSE</formula>
    </cfRule>
    <cfRule type="cellIs" priority="23" dxfId="25" operator="notEqual" stopIfTrue="1">
      <formula>'2. Light Partner 2 data'!#REF!</formula>
    </cfRule>
  </conditionalFormatting>
  <conditionalFormatting sqref="A14:B14">
    <cfRule type="cellIs" priority="22" dxfId="0" operator="notEqual" stopIfTrue="1">
      <formula>$I$14</formula>
    </cfRule>
  </conditionalFormatting>
  <conditionalFormatting sqref="A16:B16">
    <cfRule type="cellIs" priority="21" dxfId="0" operator="notEqual" stopIfTrue="1">
      <formula>$I$16</formula>
    </cfRule>
  </conditionalFormatting>
  <conditionalFormatting sqref="A18:B19">
    <cfRule type="cellIs" priority="20" dxfId="0" operator="notEqual" stopIfTrue="1">
      <formula>$I$18</formula>
    </cfRule>
  </conditionalFormatting>
  <conditionalFormatting sqref="A32:B32 A21:B21 A23:B23 A29:B30 A34:B36">
    <cfRule type="cellIs" priority="19" dxfId="0" operator="notEqual" stopIfTrue="1">
      <formula>'2. Light Partner 2 data'!#REF!</formula>
    </cfRule>
  </conditionalFormatting>
  <conditionalFormatting sqref="A24:B26">
    <cfRule type="cellIs" priority="18" dxfId="0" operator="notEqual" stopIfTrue="1">
      <formula>$I$24</formula>
    </cfRule>
  </conditionalFormatting>
  <conditionalFormatting sqref="A31:B31">
    <cfRule type="cellIs" priority="17" dxfId="0" operator="notEqual" stopIfTrue="1">
      <formula>$I$31</formula>
    </cfRule>
  </conditionalFormatting>
  <conditionalFormatting sqref="A33:B33">
    <cfRule type="cellIs" priority="16" dxfId="0" operator="notEqual" stopIfTrue="1">
      <formula>$I$33</formula>
    </cfRule>
  </conditionalFormatting>
  <conditionalFormatting sqref="A45:B45">
    <cfRule type="cellIs" priority="15" dxfId="25" operator="notEqual" stopIfTrue="1">
      <formula>$I$45</formula>
    </cfRule>
  </conditionalFormatting>
  <conditionalFormatting sqref="A43:B43">
    <cfRule type="cellIs" priority="14" dxfId="0" operator="notEqual" stopIfTrue="1">
      <formula>$I$43</formula>
    </cfRule>
  </conditionalFormatting>
  <conditionalFormatting sqref="A5:B5">
    <cfRule type="cellIs" priority="13" dxfId="0" operator="notEqual" stopIfTrue="1">
      <formula>$I$5</formula>
    </cfRule>
  </conditionalFormatting>
  <conditionalFormatting sqref="A7:B7">
    <cfRule type="cellIs" priority="12" dxfId="0" operator="notEqual" stopIfTrue="1">
      <formula>$I$7</formula>
    </cfRule>
  </conditionalFormatting>
  <conditionalFormatting sqref="A9:B9">
    <cfRule type="cellIs" priority="11" dxfId="0" operator="notEqual" stopIfTrue="1">
      <formula>$I$9</formula>
    </cfRule>
  </conditionalFormatting>
  <conditionalFormatting sqref="A12:B12">
    <cfRule type="cellIs" priority="10" dxfId="0" operator="notEqual" stopIfTrue="1">
      <formula>$I$12</formula>
    </cfRule>
  </conditionalFormatting>
  <conditionalFormatting sqref="C33:D33">
    <cfRule type="cellIs" priority="155" dxfId="149" operator="notEqual" stopIfTrue="1">
      <formula>$H$34</formula>
    </cfRule>
  </conditionalFormatting>
  <conditionalFormatting sqref="A47:B47">
    <cfRule type="expression" priority="4" dxfId="0" stopIfTrue="1">
      <formula>$I$47=FALSE</formula>
    </cfRule>
  </conditionalFormatting>
  <conditionalFormatting sqref="A49:B49">
    <cfRule type="expression" priority="3" dxfId="0" stopIfTrue="1">
      <formula>$I$49=FALSE</formula>
    </cfRule>
  </conditionalFormatting>
  <conditionalFormatting sqref="A51:B51">
    <cfRule type="expression" priority="2" dxfId="0" stopIfTrue="1">
      <formula>$I$51=FALSE</formula>
    </cfRule>
  </conditionalFormatting>
  <conditionalFormatting sqref="A53:E53">
    <cfRule type="expression" priority="1" dxfId="0" stopIfTrue="1">
      <formula>$I$53=FALSE</formula>
    </cfRule>
  </conditionalFormatting>
  <dataValidations count="22">
    <dataValidation type="whole" allowBlank="1" showInputMessage="1" showErrorMessage="1" sqref="C27">
      <formula1>1000</formula1>
      <formula2>9999</formula2>
    </dataValidation>
    <dataValidation type="textLength" allowBlank="1" showInputMessage="1" showErrorMessage="1" sqref="C30:F30 C10:F10">
      <formula1>3</formula1>
      <formula2>50</formula2>
    </dataValidation>
    <dataValidation type="textLength" allowBlank="1" showInputMessage="1" showErrorMessage="1" sqref="E42">
      <formula1>1</formula1>
      <formula2>30</formula2>
    </dataValidation>
    <dataValidation type="textLength" allowBlank="1" showInputMessage="1" showErrorMessage="1" sqref="C42 E40 C9:F9">
      <formula1>1</formula1>
      <formula2>20</formula2>
    </dataValidation>
    <dataValidation type="textLength" allowBlank="1" showInputMessage="1" showErrorMessage="1" sqref="C25:E25">
      <formula1>4</formula1>
      <formula2>100</formula2>
    </dataValidation>
    <dataValidation type="whole" operator="equal" allowBlank="1" showInputMessage="1" showErrorMessage="1" sqref="C37:C38 C29 C34:C35">
      <formula1>4</formula1>
    </dataValidation>
    <dataValidation type="textLength" allowBlank="1" showInputMessage="1" showErrorMessage="1" sqref="E35 E26:E29 E37:E38">
      <formula1>2</formula1>
      <formula2>50</formula2>
    </dataValidation>
    <dataValidation type="textLength" allowBlank="1" showInputMessage="1" showErrorMessage="1" sqref="C24:E24">
      <formula1>1</formula1>
      <formula2>100</formula2>
    </dataValidation>
    <dataValidation type="list" allowBlank="1" showInputMessage="1" showErrorMessage="1" sqref="C31">
      <formula1>$G$21:$G$22</formula1>
    </dataValidation>
    <dataValidation type="textLength" allowBlank="1" showInputMessage="1" showErrorMessage="1" sqref="C6:F6 C8:F8">
      <formula1>6</formula1>
      <formula2>150</formula2>
    </dataValidation>
    <dataValidation type="whole" allowBlank="1" showInputMessage="1" showErrorMessage="1" sqref="C11">
      <formula1>1000</formula1>
      <formula2>2009</formula2>
    </dataValidation>
    <dataValidation type="textLength" operator="lessThan" allowBlank="1" showInputMessage="1" showErrorMessage="1" sqref="C12:F12">
      <formula1>300</formula1>
    </dataValidation>
    <dataValidation type="textLength" operator="lessThan" allowBlank="1" showInputMessage="1" showErrorMessage="1" sqref="C19:D19">
      <formula1>25</formula1>
    </dataValidation>
    <dataValidation type="whole" allowBlank="1" showInputMessage="1" showErrorMessage="1" sqref="C28">
      <formula1>0</formula1>
      <formula2>100000</formula2>
    </dataValidation>
    <dataValidation type="decimal" allowBlank="1" showInputMessage="1" showErrorMessage="1" sqref="F54:F55">
      <formula1>0</formula1>
      <formula2>500000</formula2>
    </dataValidation>
    <dataValidation type="textLength" operator="lessThanOrEqual" allowBlank="1" showInputMessage="1" showErrorMessage="1" sqref="C16:D16 C14:D14 C18:D18">
      <formula1>25</formula1>
    </dataValidation>
    <dataValidation type="whole" allowBlank="1" showInputMessage="1" showErrorMessage="1" sqref="C26">
      <formula1>1000</formula1>
      <formula2>99999</formula2>
    </dataValidation>
    <dataValidation type="decimal" allowBlank="1" showInputMessage="1" showErrorMessage="1" sqref="C48">
      <formula1>0.1</formula1>
      <formula2>99999999</formula2>
    </dataValidation>
    <dataValidation type="textLength" allowBlank="1" showInputMessage="1" showErrorMessage="1" sqref="C5:F5 C7:F7">
      <formula1>1</formula1>
      <formula2>150</formula2>
    </dataValidation>
    <dataValidation type="textLength" operator="lessThanOrEqual" allowBlank="1" showInputMessage="1" showErrorMessage="1" sqref="E39 C41 E41">
      <formula1>30</formula1>
    </dataValidation>
    <dataValidation type="list" allowBlank="1" showInputMessage="1" showErrorMessage="1" sqref="C33:D33">
      <formula1>$H$23:$H$31</formula1>
    </dataValidation>
    <dataValidation type="list" allowBlank="1" showInputMessage="1" showErrorMessage="1" sqref="C39">
      <formula1>$G$39:$G$41</formula1>
    </dataValidation>
  </dataValidations>
  <hyperlinks>
    <hyperlink ref="C83" r:id="rId1" display="karpatine@somogy-hvk.hu"/>
    <hyperlink ref="C93" r:id="rId2" display="jelenka@somogy.hu"/>
  </hyperlinks>
  <printOptions/>
  <pageMargins left="0.984251968503937" right="0.3937007874015748" top="0.7480314960629921" bottom="0.7480314960629921" header="0.31496062992125984" footer="0.31496062992125984"/>
  <pageSetup horizontalDpi="300" verticalDpi="300" orientation="portrait" r:id="rId4"/>
  <headerFooter>
    <oddFooter xml:space="preserve">&amp;C&amp;"Arial,Italic"&amp;8&amp;A&amp;R&amp;"Arial,Italic"&amp;8Page &amp;P of &amp;N </oddFooter>
  </headerFooter>
  <tableParts>
    <tablePart r:id="rId3"/>
  </tablePart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2">
      <selection activeCell="C24" sqref="C24:E24"/>
    </sheetView>
  </sheetViews>
  <sheetFormatPr defaultColWidth="9.140625" defaultRowHeight="18" customHeight="1"/>
  <cols>
    <col min="1" max="2" width="14.8515625" style="2" customWidth="1"/>
    <col min="3" max="3" width="18.8515625" style="2" customWidth="1"/>
    <col min="4" max="4" width="10.7109375" style="2" customWidth="1"/>
    <col min="5" max="5" width="18.8515625" style="2" customWidth="1"/>
    <col min="6" max="6" width="12.140625" style="2" customWidth="1"/>
    <col min="7" max="8" width="27.7109375" style="1" hidden="1" customWidth="1"/>
    <col min="9" max="9" width="11.00390625" style="1" hidden="1" customWidth="1"/>
    <col min="10" max="10" width="12.421875" style="1" hidden="1" customWidth="1"/>
    <col min="11" max="11" width="9.140625" style="1" hidden="1" customWidth="1"/>
    <col min="12" max="13" width="9.140625" style="2" hidden="1" customWidth="1"/>
    <col min="14" max="14" width="28.57421875" style="2" hidden="1" customWidth="1"/>
    <col min="15" max="16384" width="9.140625" style="2" customWidth="1"/>
  </cols>
  <sheetData>
    <row r="1" spans="7:11" ht="18" customHeight="1" hidden="1">
      <c r="G1" s="388"/>
      <c r="J1" s="391"/>
      <c r="K1" s="24"/>
    </row>
    <row r="2" spans="1:10" ht="18" customHeight="1">
      <c r="A2" s="485" t="s">
        <v>318</v>
      </c>
      <c r="B2" s="486"/>
      <c r="C2" s="486"/>
      <c r="D2" s="486"/>
      <c r="E2" s="486"/>
      <c r="F2" s="486"/>
      <c r="G2" s="388"/>
      <c r="J2" s="392"/>
    </row>
    <row r="3" spans="1:10" ht="11.25" customHeight="1">
      <c r="A3" s="13"/>
      <c r="J3" s="392"/>
    </row>
    <row r="4" ht="15" customHeight="1">
      <c r="A4" s="18" t="s">
        <v>321</v>
      </c>
    </row>
    <row r="5" spans="1:10" ht="46.5" customHeight="1">
      <c r="A5" s="435" t="s">
        <v>298</v>
      </c>
      <c r="B5" s="470"/>
      <c r="C5" s="475"/>
      <c r="D5" s="487"/>
      <c r="E5" s="487"/>
      <c r="F5" s="488"/>
      <c r="I5" s="1" t="b">
        <f>IF(C5="",FALSE,A5)</f>
        <v>0</v>
      </c>
      <c r="J5" s="392"/>
    </row>
    <row r="6" spans="1:10" ht="6" customHeight="1">
      <c r="A6" s="14"/>
      <c r="B6" s="11"/>
      <c r="C6" s="11"/>
      <c r="D6" s="11"/>
      <c r="E6" s="11"/>
      <c r="F6" s="11"/>
      <c r="G6" s="393"/>
      <c r="J6" s="392"/>
    </row>
    <row r="7" spans="1:10" ht="46.5" customHeight="1">
      <c r="A7" s="435" t="s">
        <v>299</v>
      </c>
      <c r="B7" s="467"/>
      <c r="C7" s="475"/>
      <c r="D7" s="487"/>
      <c r="E7" s="487"/>
      <c r="F7" s="488"/>
      <c r="G7" s="393"/>
      <c r="I7" s="1" t="b">
        <f>IF(C7="",FALSE,A7)</f>
        <v>0</v>
      </c>
      <c r="J7" s="392"/>
    </row>
    <row r="8" spans="1:10" ht="6" customHeight="1">
      <c r="A8" s="14"/>
      <c r="B8" s="11"/>
      <c r="C8" s="11"/>
      <c r="D8" s="11"/>
      <c r="E8" s="11"/>
      <c r="F8" s="11"/>
      <c r="G8" s="393"/>
      <c r="J8" s="392"/>
    </row>
    <row r="9" spans="1:15" ht="25.5" customHeight="1">
      <c r="A9" s="435" t="s">
        <v>95</v>
      </c>
      <c r="B9" s="470"/>
      <c r="C9" s="473"/>
      <c r="D9" s="483"/>
      <c r="E9" s="483"/>
      <c r="F9" s="484"/>
      <c r="G9" s="393"/>
      <c r="I9" s="1" t="b">
        <f>IF(C9="",FALSE,A9)</f>
        <v>0</v>
      </c>
      <c r="J9" s="392"/>
      <c r="O9" s="113"/>
    </row>
    <row r="10" spans="1:10" ht="6" customHeight="1">
      <c r="A10" s="14"/>
      <c r="B10" s="11"/>
      <c r="C10" s="11"/>
      <c r="D10" s="11"/>
      <c r="E10" s="11"/>
      <c r="F10" s="11"/>
      <c r="G10" s="393"/>
      <c r="J10" s="392"/>
    </row>
    <row r="11" spans="1:6" ht="6" customHeight="1">
      <c r="A11" s="14"/>
      <c r="B11" s="11"/>
      <c r="C11" s="20"/>
      <c r="D11" s="11"/>
      <c r="E11" s="20"/>
      <c r="F11" s="11"/>
    </row>
    <row r="12" spans="1:9" ht="46.5" customHeight="1">
      <c r="A12" s="435" t="s">
        <v>300</v>
      </c>
      <c r="B12" s="467"/>
      <c r="C12" s="475"/>
      <c r="D12" s="487"/>
      <c r="E12" s="487"/>
      <c r="F12" s="488"/>
      <c r="G12" s="394"/>
      <c r="I12" s="1" t="b">
        <f>IF(C12="",FALSE,A12)</f>
        <v>0</v>
      </c>
    </row>
    <row r="13" spans="1:7" ht="6" customHeight="1">
      <c r="A13" s="14"/>
      <c r="B13" s="11"/>
      <c r="C13" s="20"/>
      <c r="D13" s="11"/>
      <c r="E13" s="20"/>
      <c r="F13" s="11"/>
      <c r="G13" s="394"/>
    </row>
    <row r="14" spans="1:9" ht="12.75" customHeight="1">
      <c r="A14" s="435" t="s">
        <v>43</v>
      </c>
      <c r="B14" s="467"/>
      <c r="C14" s="473"/>
      <c r="D14" s="474"/>
      <c r="E14" s="478" t="s">
        <v>85</v>
      </c>
      <c r="F14" s="479"/>
      <c r="I14" s="1" t="b">
        <f>IF(C14="",FALSE,A14)</f>
        <v>0</v>
      </c>
    </row>
    <row r="15" spans="1:6" ht="6" customHeight="1">
      <c r="A15" s="14"/>
      <c r="B15" s="11"/>
      <c r="C15" s="20"/>
      <c r="D15" s="11"/>
      <c r="E15" s="20"/>
      <c r="F15" s="11"/>
    </row>
    <row r="16" spans="1:9" ht="12.75" customHeight="1">
      <c r="A16" s="435" t="s">
        <v>150</v>
      </c>
      <c r="B16" s="467"/>
      <c r="C16" s="473"/>
      <c r="D16" s="474"/>
      <c r="I16" s="1" t="b">
        <f>IF(C16="",FALSE,A16)</f>
        <v>0</v>
      </c>
    </row>
    <row r="17" spans="1:6" ht="6" customHeight="1">
      <c r="A17" s="14"/>
      <c r="B17" s="11"/>
      <c r="C17" s="20"/>
      <c r="D17" s="11"/>
      <c r="E17" s="20"/>
      <c r="F17" s="11"/>
    </row>
    <row r="18" spans="1:9" ht="12.75" customHeight="1">
      <c r="A18" s="435" t="s">
        <v>42</v>
      </c>
      <c r="B18" s="467"/>
      <c r="C18" s="473"/>
      <c r="D18" s="474"/>
      <c r="I18" s="1" t="b">
        <f>IF(C18="",FALSE,A18)</f>
        <v>0</v>
      </c>
    </row>
    <row r="19" spans="1:4" ht="6" customHeight="1">
      <c r="A19" s="14"/>
      <c r="B19" s="14"/>
      <c r="C19" s="26"/>
      <c r="D19" s="28"/>
    </row>
    <row r="20" spans="1:7" ht="10.5" customHeight="1">
      <c r="A20" s="14"/>
      <c r="B20" s="11"/>
      <c r="C20" s="20"/>
      <c r="D20" s="11"/>
      <c r="E20" s="20"/>
      <c r="F20" s="11"/>
      <c r="G20" s="388"/>
    </row>
    <row r="21" spans="1:8" ht="10.5" customHeight="1">
      <c r="A21" s="14"/>
      <c r="B21" s="11"/>
      <c r="C21" s="20"/>
      <c r="D21" s="11"/>
      <c r="E21" s="20"/>
      <c r="F21" s="11"/>
      <c r="G21" s="388" t="s">
        <v>53</v>
      </c>
      <c r="H21" s="1">
        <f>IF($C$31="Hungary",1,IF($C$31="Croatia",2,0))</f>
        <v>0</v>
      </c>
    </row>
    <row r="22" spans="1:8" ht="19.5" customHeight="1">
      <c r="A22" s="464" t="s">
        <v>76</v>
      </c>
      <c r="B22" s="465"/>
      <c r="C22" s="466"/>
      <c r="D22" s="466"/>
      <c r="E22" s="20"/>
      <c r="F22" s="11"/>
      <c r="G22" s="388" t="s">
        <v>54</v>
      </c>
      <c r="H22" s="398" t="s">
        <v>456</v>
      </c>
    </row>
    <row r="23" spans="1:8" ht="6" customHeight="1">
      <c r="A23" s="14"/>
      <c r="B23" s="11"/>
      <c r="C23" s="20"/>
      <c r="D23" s="11"/>
      <c r="E23" s="20"/>
      <c r="F23" s="11"/>
      <c r="G23" s="1" t="s">
        <v>55</v>
      </c>
      <c r="H23" s="399">
        <f>IF($H$21=1,G23,IF($H$21=2,G26,""))</f>
      </c>
    </row>
    <row r="24" spans="1:9" ht="25.5" customHeight="1">
      <c r="A24" s="435" t="s">
        <v>69</v>
      </c>
      <c r="B24" s="435"/>
      <c r="C24" s="475"/>
      <c r="D24" s="476"/>
      <c r="E24" s="477"/>
      <c r="F24" s="11" t="s">
        <v>70</v>
      </c>
      <c r="G24" s="1" t="s">
        <v>56</v>
      </c>
      <c r="H24" s="399">
        <f>IF($H$21=1,G24,IF($H$21=2,G27,""))</f>
      </c>
      <c r="I24" s="1" t="b">
        <f>IF(AND(C24&lt;&gt;"",C26&lt;&gt;"",E26&lt;&gt;"")=TRUE,A24,FALSE)</f>
        <v>0</v>
      </c>
    </row>
    <row r="25" spans="1:8" ht="6" customHeight="1">
      <c r="A25" s="435"/>
      <c r="B25" s="435"/>
      <c r="C25" s="11"/>
      <c r="D25" s="21"/>
      <c r="E25" s="21"/>
      <c r="F25" s="11"/>
      <c r="G25" s="1" t="s">
        <v>57</v>
      </c>
      <c r="H25" s="399">
        <f>IF($H$21=1,G25,IF($H$21=2,G28,""))</f>
      </c>
    </row>
    <row r="26" spans="1:8" ht="25.5" customHeight="1">
      <c r="A26" s="435"/>
      <c r="B26" s="435"/>
      <c r="C26" s="22"/>
      <c r="D26" s="11" t="s">
        <v>26</v>
      </c>
      <c r="E26" s="23"/>
      <c r="F26" s="11" t="s">
        <v>25</v>
      </c>
      <c r="G26" s="393" t="s">
        <v>58</v>
      </c>
      <c r="H26" s="399">
        <f>IF($H$21=1,G34,IF($H$21=2,G29,""))</f>
      </c>
    </row>
    <row r="27" spans="1:8" ht="6" customHeight="1">
      <c r="A27" s="14"/>
      <c r="B27" s="14"/>
      <c r="C27" s="26"/>
      <c r="D27" s="11"/>
      <c r="E27" s="27"/>
      <c r="F27" s="11"/>
      <c r="G27" s="393" t="s">
        <v>59</v>
      </c>
      <c r="H27" s="399">
        <f>IF($H$21=1,"",IF($H$21=2,G30,""))</f>
      </c>
    </row>
    <row r="28" spans="1:8" ht="12.75" customHeight="1">
      <c r="A28" s="14"/>
      <c r="B28" s="14"/>
      <c r="C28" s="22"/>
      <c r="D28" s="11" t="s">
        <v>75</v>
      </c>
      <c r="E28" s="27"/>
      <c r="F28" s="11"/>
      <c r="G28" s="393" t="s">
        <v>60</v>
      </c>
      <c r="H28" s="399">
        <f>IF($H$21=1,"",IF($H$21=2,G31,""))</f>
      </c>
    </row>
    <row r="29" spans="1:8" ht="6" customHeight="1">
      <c r="A29" s="17"/>
      <c r="B29" s="17"/>
      <c r="C29" s="11"/>
      <c r="D29" s="11"/>
      <c r="E29" s="24"/>
      <c r="F29" s="11"/>
      <c r="G29" s="393" t="s">
        <v>61</v>
      </c>
      <c r="H29" s="399">
        <f>IF($H$21=1,"",IF($H$21=2,G32,""))</f>
      </c>
    </row>
    <row r="30" spans="1:8" ht="6" customHeight="1">
      <c r="A30" s="14"/>
      <c r="B30" s="11"/>
      <c r="C30" s="11"/>
      <c r="D30" s="11"/>
      <c r="E30" s="11"/>
      <c r="F30" s="11"/>
      <c r="G30" s="393" t="s">
        <v>62</v>
      </c>
      <c r="H30" s="399">
        <f>IF($H$21=1,"",IF($H$21=2,G33,""))</f>
      </c>
    </row>
    <row r="31" spans="1:9" ht="12.75" customHeight="1">
      <c r="A31" s="435" t="s">
        <v>40</v>
      </c>
      <c r="B31" s="462"/>
      <c r="C31" s="46"/>
      <c r="D31" s="26"/>
      <c r="E31" s="26"/>
      <c r="F31" s="26"/>
      <c r="G31" s="393" t="s">
        <v>64</v>
      </c>
      <c r="H31" s="399">
        <f>IF($H$21=1,"",IF($H$21=2,G34,""))</f>
      </c>
      <c r="I31" s="388" t="b">
        <f>IF(C31="",FALSE,A31)</f>
        <v>0</v>
      </c>
    </row>
    <row r="32" spans="1:8" ht="6" customHeight="1">
      <c r="A32" s="14"/>
      <c r="B32" s="11"/>
      <c r="C32" s="11"/>
      <c r="D32" s="11"/>
      <c r="E32" s="11"/>
      <c r="F32" s="11"/>
      <c r="G32" s="393" t="s">
        <v>65</v>
      </c>
      <c r="H32" s="400"/>
    </row>
    <row r="33" spans="1:9" ht="12.75" customHeight="1">
      <c r="A33" s="435" t="s">
        <v>63</v>
      </c>
      <c r="B33" s="462"/>
      <c r="C33" s="423"/>
      <c r="D33" s="463"/>
      <c r="F33" s="26"/>
      <c r="G33" s="393" t="s">
        <v>67</v>
      </c>
      <c r="I33" s="271" t="b">
        <f>IF(C33="",FALSE,IF(C33="-",FALSE,IF(H34&lt;&gt;C33,FALSE,A33)))</f>
        <v>0</v>
      </c>
    </row>
    <row r="34" spans="1:8" ht="6" customHeight="1">
      <c r="A34" s="17"/>
      <c r="B34" s="17"/>
      <c r="C34" s="11"/>
      <c r="D34" s="11"/>
      <c r="E34" s="24"/>
      <c r="F34" s="11"/>
      <c r="G34" s="395" t="s">
        <v>84</v>
      </c>
      <c r="H34" s="396">
        <f>IF(OR(,LEN(C33)=LEN(H23),LEN(C33)=LEN(H24),LEN(C33)=LEN(H25),LEN(C33)=LEN(H26),LEN(C33)=LEN(H27),LEN(C33)=LEN(H28),LEN(C33)=LEN(H29),LEN(C33)=LEN(H30),LEN(C33)=LEN(H31)),C33,0)</f>
        <v>0</v>
      </c>
    </row>
    <row r="35" spans="1:7" ht="15" customHeight="1">
      <c r="A35" s="17"/>
      <c r="B35" s="17"/>
      <c r="C35" s="11"/>
      <c r="D35" s="11"/>
      <c r="E35" s="24"/>
      <c r="F35" s="11"/>
      <c r="G35" s="397"/>
    </row>
    <row r="36" spans="1:7" ht="10.5" customHeight="1">
      <c r="A36" s="14"/>
      <c r="B36" s="11"/>
      <c r="C36" s="20"/>
      <c r="D36" s="11"/>
      <c r="E36" s="20"/>
      <c r="F36" s="11"/>
      <c r="G36" s="397"/>
    </row>
    <row r="37" spans="1:7" ht="19.5" customHeight="1">
      <c r="A37" s="464" t="s">
        <v>44</v>
      </c>
      <c r="B37" s="465"/>
      <c r="C37" s="466"/>
      <c r="D37" s="466"/>
      <c r="E37" s="20"/>
      <c r="F37" s="11"/>
      <c r="G37" s="397"/>
    </row>
    <row r="38" spans="1:6" ht="9" customHeight="1">
      <c r="A38" s="17"/>
      <c r="B38" s="17"/>
      <c r="C38" s="11"/>
      <c r="D38" s="11"/>
      <c r="E38" s="24"/>
      <c r="F38" s="11"/>
    </row>
    <row r="39" spans="1:9" ht="12.75" customHeight="1">
      <c r="A39" s="435" t="s">
        <v>71</v>
      </c>
      <c r="B39" s="435"/>
      <c r="C39" s="47"/>
      <c r="D39" s="24" t="s">
        <v>72</v>
      </c>
      <c r="E39" s="22"/>
      <c r="F39" s="24" t="s">
        <v>73</v>
      </c>
      <c r="G39" s="1" t="s">
        <v>66</v>
      </c>
      <c r="I39" s="1">
        <f>IF(AND(C39&lt;&gt;"",C41&lt;&gt;"",E39&lt;&gt;"",E41&lt;&gt;"")=TRUE,A39,0)</f>
        <v>0</v>
      </c>
    </row>
    <row r="40" spans="1:7" ht="6" customHeight="1">
      <c r="A40" s="435"/>
      <c r="B40" s="435"/>
      <c r="C40" s="24"/>
      <c r="D40" s="24"/>
      <c r="E40" s="24"/>
      <c r="F40" s="24"/>
      <c r="G40" s="1" t="s">
        <v>457</v>
      </c>
    </row>
    <row r="41" spans="1:7" ht="12.75" customHeight="1">
      <c r="A41" s="435"/>
      <c r="B41" s="435"/>
      <c r="C41" s="22"/>
      <c r="D41" s="24" t="s">
        <v>27</v>
      </c>
      <c r="E41" s="22"/>
      <c r="F41" s="24" t="s">
        <v>74</v>
      </c>
      <c r="G41" s="1" t="s">
        <v>68</v>
      </c>
    </row>
    <row r="42" spans="1:6" ht="6" customHeight="1">
      <c r="A42" s="25"/>
      <c r="B42" s="25"/>
      <c r="C42" s="24"/>
      <c r="D42" s="24"/>
      <c r="E42" s="24"/>
      <c r="F42" s="24"/>
    </row>
    <row r="43" spans="1:9" ht="12.75" customHeight="1">
      <c r="A43" s="435" t="s">
        <v>158</v>
      </c>
      <c r="B43" s="470"/>
      <c r="C43" s="163"/>
      <c r="D43" s="11" t="s">
        <v>41</v>
      </c>
      <c r="E43" s="161"/>
      <c r="F43" s="24" t="s">
        <v>159</v>
      </c>
      <c r="I43" s="1" t="b">
        <f>IF(C43="",FALSE,A43)</f>
        <v>0</v>
      </c>
    </row>
    <row r="44" spans="1:6" ht="6" customHeight="1">
      <c r="A44" s="14"/>
      <c r="B44" s="11"/>
      <c r="C44" s="11"/>
      <c r="D44" s="11"/>
      <c r="E44" s="24"/>
      <c r="F44" s="24"/>
    </row>
    <row r="45" spans="1:9" ht="12.75" customHeight="1">
      <c r="A45" s="435" t="s">
        <v>28</v>
      </c>
      <c r="B45" s="470"/>
      <c r="C45" s="480"/>
      <c r="D45" s="481"/>
      <c r="E45" s="481"/>
      <c r="F45" s="482"/>
      <c r="G45" s="388"/>
      <c r="I45" s="1" t="b">
        <f>IF(AND(NOT(ISERROR(SEARCH("@",C45)&gt;0)),C45&lt;&gt;""),A45,FALSE)</f>
        <v>0</v>
      </c>
    </row>
    <row r="46" spans="1:7" ht="15" customHeight="1">
      <c r="A46" s="13"/>
      <c r="G46" s="388"/>
    </row>
    <row r="47" spans="1:9" ht="12.75" customHeight="1">
      <c r="A47" s="471" t="s">
        <v>391</v>
      </c>
      <c r="B47" s="472"/>
      <c r="C47" s="389"/>
      <c r="D47" s="4" t="s">
        <v>390</v>
      </c>
      <c r="E47" s="29"/>
      <c r="F47" s="6"/>
      <c r="I47" s="1" t="b">
        <f>IF(C47="",FALSE,A47)</f>
        <v>0</v>
      </c>
    </row>
    <row r="48" spans="1:6" ht="6" customHeight="1">
      <c r="A48" s="381"/>
      <c r="B48" s="381"/>
      <c r="C48" s="390"/>
      <c r="D48" s="4"/>
      <c r="E48" s="29"/>
      <c r="F48" s="6"/>
    </row>
    <row r="49" spans="1:9" ht="12.75" customHeight="1">
      <c r="A49" s="471" t="s">
        <v>45</v>
      </c>
      <c r="B49" s="472"/>
      <c r="C49" s="162"/>
      <c r="D49" s="4" t="s">
        <v>392</v>
      </c>
      <c r="E49" s="29"/>
      <c r="F49" s="6"/>
      <c r="I49" s="1" t="b">
        <f>IF(C49="",FALSE,A49)</f>
        <v>0</v>
      </c>
    </row>
    <row r="50" spans="1:6" ht="6" customHeight="1">
      <c r="A50" s="381"/>
      <c r="B50" s="381"/>
      <c r="C50" s="390"/>
      <c r="D50" s="4"/>
      <c r="E50" s="29"/>
      <c r="F50" s="6"/>
    </row>
    <row r="51" spans="1:9" ht="12.75" customHeight="1">
      <c r="A51" s="471" t="s">
        <v>389</v>
      </c>
      <c r="B51" s="472"/>
      <c r="C51" s="162"/>
      <c r="D51" s="4" t="s">
        <v>38</v>
      </c>
      <c r="E51" s="29"/>
      <c r="F51" s="6"/>
      <c r="I51" s="1" t="b">
        <f>IF(C51="",FALSE,A51)</f>
        <v>0</v>
      </c>
    </row>
    <row r="52" spans="1:6" ht="6" customHeight="1">
      <c r="A52" s="381"/>
      <c r="B52" s="381"/>
      <c r="C52" s="401"/>
      <c r="D52" s="6"/>
      <c r="E52" s="29"/>
      <c r="F52" s="6"/>
    </row>
    <row r="53" spans="1:9" ht="12.75" customHeight="1">
      <c r="A53" s="435" t="s">
        <v>443</v>
      </c>
      <c r="B53" s="467"/>
      <c r="C53" s="468"/>
      <c r="D53" s="468"/>
      <c r="E53" s="468"/>
      <c r="F53" s="6"/>
      <c r="I53" s="1" t="b">
        <f>IF(AND(F54="",F55=""),FALSE,A53)</f>
        <v>0</v>
      </c>
    </row>
    <row r="54" spans="1:6" ht="15" customHeight="1">
      <c r="A54" s="13"/>
      <c r="E54" s="386" t="s">
        <v>444</v>
      </c>
      <c r="F54" s="407"/>
    </row>
    <row r="55" spans="1:6" ht="15" customHeight="1">
      <c r="A55" s="13"/>
      <c r="E55" s="386" t="s">
        <v>445</v>
      </c>
      <c r="F55" s="407"/>
    </row>
    <row r="56" ht="25.5" customHeight="1"/>
    <row r="57" spans="1:9" ht="12.75" customHeight="1">
      <c r="A57" s="469" t="s">
        <v>301</v>
      </c>
      <c r="B57" s="469"/>
      <c r="C57" s="469"/>
      <c r="D57" s="469"/>
      <c r="E57" s="469"/>
      <c r="F57" s="469"/>
      <c r="I57" s="1" t="b">
        <f>IF(A59="",FALSE,A57)</f>
        <v>0</v>
      </c>
    </row>
    <row r="58" ht="12.75" customHeight="1"/>
    <row r="59" spans="1:6" ht="180" customHeight="1">
      <c r="A59" s="493"/>
      <c r="B59" s="494"/>
      <c r="C59" s="494"/>
      <c r="D59" s="494"/>
      <c r="E59" s="494"/>
      <c r="F59" s="495"/>
    </row>
    <row r="60" ht="25.5" customHeight="1"/>
    <row r="61" spans="1:9" ht="12.75" customHeight="1">
      <c r="A61" s="492" t="s">
        <v>387</v>
      </c>
      <c r="B61" s="492"/>
      <c r="C61" s="492"/>
      <c r="D61" s="492"/>
      <c r="E61" s="492"/>
      <c r="F61" s="492"/>
      <c r="I61" s="1" t="b">
        <f>IF(A63="",FALSE,A61)</f>
        <v>0</v>
      </c>
    </row>
    <row r="62" ht="12.75" customHeight="1"/>
    <row r="63" spans="1:6" ht="180" customHeight="1">
      <c r="A63" s="493"/>
      <c r="B63" s="494"/>
      <c r="C63" s="494"/>
      <c r="D63" s="494"/>
      <c r="E63" s="494"/>
      <c r="F63" s="495"/>
    </row>
    <row r="64" ht="25.5" customHeight="1"/>
    <row r="65" spans="1:9" ht="12.75" customHeight="1">
      <c r="A65" s="492" t="s">
        <v>388</v>
      </c>
      <c r="B65" s="492"/>
      <c r="C65" s="492"/>
      <c r="D65" s="492"/>
      <c r="E65" s="492"/>
      <c r="F65" s="492"/>
      <c r="I65" s="1" t="b">
        <f>IF(A67="",FALSE,A65)</f>
        <v>0</v>
      </c>
    </row>
    <row r="66" ht="12.75" customHeight="1"/>
    <row r="67" spans="1:6" ht="180" customHeight="1">
      <c r="A67" s="493"/>
      <c r="B67" s="494"/>
      <c r="C67" s="494"/>
      <c r="D67" s="494"/>
      <c r="E67" s="494"/>
      <c r="F67" s="495"/>
    </row>
    <row r="68" ht="25.5" customHeight="1"/>
    <row r="69" spans="1:9" ht="12.75" customHeight="1">
      <c r="A69" s="492" t="s">
        <v>302</v>
      </c>
      <c r="B69" s="492"/>
      <c r="C69" s="492"/>
      <c r="D69" s="492"/>
      <c r="E69" s="492"/>
      <c r="F69" s="492"/>
      <c r="I69" s="1" t="b">
        <f>IF(A71="",FALSE,A69)</f>
        <v>0</v>
      </c>
    </row>
    <row r="70" ht="12.75" customHeight="1"/>
    <row r="71" spans="1:6" ht="180" customHeight="1">
      <c r="A71" s="489"/>
      <c r="B71" s="490"/>
      <c r="C71" s="490"/>
      <c r="D71" s="490"/>
      <c r="E71" s="490"/>
      <c r="F71" s="491"/>
    </row>
  </sheetData>
  <sheetProtection selectLockedCells="1"/>
  <mergeCells count="39">
    <mergeCell ref="A69:F69"/>
    <mergeCell ref="A71:F71"/>
    <mergeCell ref="A67:F67"/>
    <mergeCell ref="C7:F7"/>
    <mergeCell ref="A61:F61"/>
    <mergeCell ref="A63:F63"/>
    <mergeCell ref="A47:B47"/>
    <mergeCell ref="A49:B49"/>
    <mergeCell ref="A51:B51"/>
    <mergeCell ref="A53:E53"/>
    <mergeCell ref="A65:F65"/>
    <mergeCell ref="A9:B9"/>
    <mergeCell ref="C9:F9"/>
    <mergeCell ref="A33:B33"/>
    <mergeCell ref="C33:D33"/>
    <mergeCell ref="A12:B12"/>
    <mergeCell ref="A45:B45"/>
    <mergeCell ref="C45:F45"/>
    <mergeCell ref="A37:D37"/>
    <mergeCell ref="A39:B41"/>
    <mergeCell ref="A2:F2"/>
    <mergeCell ref="A5:B5"/>
    <mergeCell ref="C5:F5"/>
    <mergeCell ref="A7:B7"/>
    <mergeCell ref="C16:D16"/>
    <mergeCell ref="C12:F12"/>
    <mergeCell ref="A14:B14"/>
    <mergeCell ref="C14:D14"/>
    <mergeCell ref="E14:F14"/>
    <mergeCell ref="A16:B16"/>
    <mergeCell ref="A31:B31"/>
    <mergeCell ref="A18:B18"/>
    <mergeCell ref="A57:F57"/>
    <mergeCell ref="A43:B43"/>
    <mergeCell ref="A59:F59"/>
    <mergeCell ref="C18:D18"/>
    <mergeCell ref="A22:D22"/>
    <mergeCell ref="A24:B26"/>
    <mergeCell ref="C24:E24"/>
  </mergeCells>
  <conditionalFormatting sqref="A39:B41">
    <cfRule type="expression" priority="5" dxfId="164" stopIfTrue="1">
      <formula>$I$43=FALSE</formula>
    </cfRule>
    <cfRule type="cellIs" priority="19" dxfId="25" operator="notEqual" stopIfTrue="1">
      <formula>'2. Light Partner 3 data'!#REF!</formula>
    </cfRule>
  </conditionalFormatting>
  <conditionalFormatting sqref="A14:B14">
    <cfRule type="cellIs" priority="18" dxfId="0" operator="notEqual" stopIfTrue="1">
      <formula>$I$14</formula>
    </cfRule>
  </conditionalFormatting>
  <conditionalFormatting sqref="A16:B16">
    <cfRule type="cellIs" priority="17" dxfId="0" operator="notEqual" stopIfTrue="1">
      <formula>$I$16</formula>
    </cfRule>
  </conditionalFormatting>
  <conditionalFormatting sqref="A18:B19">
    <cfRule type="cellIs" priority="16" dxfId="0" operator="notEqual" stopIfTrue="1">
      <formula>$I$18</formula>
    </cfRule>
  </conditionalFormatting>
  <conditionalFormatting sqref="A32:B32 A21:B21 A23:B23 A29:B30 A34:B36">
    <cfRule type="cellIs" priority="15" dxfId="0" operator="notEqual" stopIfTrue="1">
      <formula>'2. Light Partner 3 data'!#REF!</formula>
    </cfRule>
  </conditionalFormatting>
  <conditionalFormatting sqref="A24:B26">
    <cfRule type="cellIs" priority="14" dxfId="0" operator="notEqual" stopIfTrue="1">
      <formula>$I$24</formula>
    </cfRule>
  </conditionalFormatting>
  <conditionalFormatting sqref="A31:B31">
    <cfRule type="cellIs" priority="13" dxfId="0" operator="notEqual" stopIfTrue="1">
      <formula>$I$31</formula>
    </cfRule>
  </conditionalFormatting>
  <conditionalFormatting sqref="A33:B33">
    <cfRule type="cellIs" priority="12" dxfId="0" operator="notEqual" stopIfTrue="1">
      <formula>$I$33</formula>
    </cfRule>
  </conditionalFormatting>
  <conditionalFormatting sqref="A45:B45">
    <cfRule type="cellIs" priority="11" dxfId="25" operator="notEqual" stopIfTrue="1">
      <formula>$I$45</formula>
    </cfRule>
  </conditionalFormatting>
  <conditionalFormatting sqref="A43:B43">
    <cfRule type="cellIs" priority="10" dxfId="0" operator="notEqual" stopIfTrue="1">
      <formula>$I$43</formula>
    </cfRule>
  </conditionalFormatting>
  <conditionalFormatting sqref="A5:B5">
    <cfRule type="cellIs" priority="9" dxfId="0" operator="notEqual" stopIfTrue="1">
      <formula>$I$5</formula>
    </cfRule>
  </conditionalFormatting>
  <conditionalFormatting sqref="A7:B7">
    <cfRule type="cellIs" priority="8" dxfId="0" operator="notEqual" stopIfTrue="1">
      <formula>$I$7</formula>
    </cfRule>
  </conditionalFormatting>
  <conditionalFormatting sqref="A9:B9">
    <cfRule type="cellIs" priority="7" dxfId="0" operator="notEqual" stopIfTrue="1">
      <formula>$I$9</formula>
    </cfRule>
  </conditionalFormatting>
  <conditionalFormatting sqref="A12:B12">
    <cfRule type="cellIs" priority="6" dxfId="0" operator="notEqual" stopIfTrue="1">
      <formula>$I$12</formula>
    </cfRule>
  </conditionalFormatting>
  <conditionalFormatting sqref="C33:D33">
    <cfRule type="cellIs" priority="20" dxfId="149" operator="notEqual" stopIfTrue="1">
      <formula>$H$34</formula>
    </cfRule>
  </conditionalFormatting>
  <conditionalFormatting sqref="A47:B47">
    <cfRule type="expression" priority="4" dxfId="0" stopIfTrue="1">
      <formula>$I$47=FALSE</formula>
    </cfRule>
  </conditionalFormatting>
  <conditionalFormatting sqref="A49:B49">
    <cfRule type="expression" priority="3" dxfId="0" stopIfTrue="1">
      <formula>$I$49=FALSE</formula>
    </cfRule>
  </conditionalFormatting>
  <conditionalFormatting sqref="A51:B51">
    <cfRule type="expression" priority="2" dxfId="0" stopIfTrue="1">
      <formula>$I$51=FALSE</formula>
    </cfRule>
  </conditionalFormatting>
  <conditionalFormatting sqref="A53:E53">
    <cfRule type="expression" priority="1" dxfId="0" stopIfTrue="1">
      <formula>$I$53=FALSE</formula>
    </cfRule>
  </conditionalFormatting>
  <dataValidations count="22">
    <dataValidation type="whole" allowBlank="1" showInputMessage="1" showErrorMessage="1" sqref="C27">
      <formula1>1000</formula1>
      <formula2>9999</formula2>
    </dataValidation>
    <dataValidation type="textLength" allowBlank="1" showInputMessage="1" showErrorMessage="1" sqref="C30:F30 C10:F10">
      <formula1>3</formula1>
      <formula2>50</formula2>
    </dataValidation>
    <dataValidation type="textLength" allowBlank="1" showInputMessage="1" showErrorMessage="1" sqref="E42">
      <formula1>1</formula1>
      <formula2>30</formula2>
    </dataValidation>
    <dataValidation type="textLength" allowBlank="1" showInputMessage="1" showErrorMessage="1" sqref="C42 E40 C9:F9">
      <formula1>1</formula1>
      <formula2>20</formula2>
    </dataValidation>
    <dataValidation type="textLength" allowBlank="1" showInputMessage="1" showErrorMessage="1" sqref="C25:E25">
      <formula1>4</formula1>
      <formula2>100</formula2>
    </dataValidation>
    <dataValidation type="whole" operator="equal" allowBlank="1" showInputMessage="1" showErrorMessage="1" sqref="C37:C38 C29 C34:C35">
      <formula1>4</formula1>
    </dataValidation>
    <dataValidation type="textLength" allowBlank="1" showInputMessage="1" showErrorMessage="1" sqref="E35 E26:E29 E37:E38">
      <formula1>2</formula1>
      <formula2>50</formula2>
    </dataValidation>
    <dataValidation type="textLength" allowBlank="1" showInputMessage="1" showErrorMessage="1" sqref="C24:E24">
      <formula1>1</formula1>
      <formula2>100</formula2>
    </dataValidation>
    <dataValidation type="textLength" allowBlank="1" showInputMessage="1" showErrorMessage="1" sqref="C6:F6 C8:F8">
      <formula1>6</formula1>
      <formula2>150</formula2>
    </dataValidation>
    <dataValidation type="whole" allowBlank="1" showInputMessage="1" showErrorMessage="1" sqref="C11">
      <formula1>1000</formula1>
      <formula2>2009</formula2>
    </dataValidation>
    <dataValidation type="textLength" operator="lessThan" allowBlank="1" showInputMessage="1" showErrorMessage="1" sqref="C19:D19">
      <formula1>25</formula1>
    </dataValidation>
    <dataValidation type="whole" allowBlank="1" showInputMessage="1" showErrorMessage="1" sqref="C28">
      <formula1>0</formula1>
      <formula2>100000</formula2>
    </dataValidation>
    <dataValidation type="decimal" allowBlank="1" showInputMessage="1" showErrorMessage="1" sqref="F54:F55">
      <formula1>0</formula1>
      <formula2>500000</formula2>
    </dataValidation>
    <dataValidation type="decimal" allowBlank="1" showInputMessage="1" showErrorMessage="1" sqref="C48">
      <formula1>0.1</formula1>
      <formula2>99999999</formula2>
    </dataValidation>
    <dataValidation type="whole" allowBlank="1" showInputMessage="1" showErrorMessage="1" sqref="C26">
      <formula1>1000</formula1>
      <formula2>99999</formula2>
    </dataValidation>
    <dataValidation type="textLength" operator="lessThanOrEqual" allowBlank="1" showInputMessage="1" showErrorMessage="1" sqref="C16:D16 C14:D14 C18:D18">
      <formula1>25</formula1>
    </dataValidation>
    <dataValidation type="textLength" allowBlank="1" showInputMessage="1" showErrorMessage="1" sqref="C5:F5 C7:F7">
      <formula1>1</formula1>
      <formula2>150</formula2>
    </dataValidation>
    <dataValidation type="textLength" operator="lessThanOrEqual" allowBlank="1" showInputMessage="1" showErrorMessage="1" sqref="E39 C41 E41">
      <formula1>30</formula1>
    </dataValidation>
    <dataValidation type="list" allowBlank="1" showInputMessage="1" showErrorMessage="1" sqref="C39">
      <formula1>$G$39:$G$41</formula1>
    </dataValidation>
    <dataValidation type="list" allowBlank="1" showInputMessage="1" showErrorMessage="1" sqref="C33:D33">
      <formula1>$H$23:$H$31</formula1>
    </dataValidation>
    <dataValidation type="textLength" operator="lessThan" allowBlank="1" showInputMessage="1" showErrorMessage="1" sqref="C12:F12">
      <formula1>300</formula1>
    </dataValidation>
    <dataValidation type="list" allowBlank="1" showInputMessage="1" showErrorMessage="1" sqref="C31">
      <formula1>$G$21:$G$22</formula1>
    </dataValidation>
  </dataValidations>
  <hyperlinks>
    <hyperlink ref="C83" r:id="rId1" display="karpatine@somogy-hvk.hu"/>
    <hyperlink ref="C93" r:id="rId2" display="jelenka@somogy.hu"/>
  </hyperlinks>
  <printOptions/>
  <pageMargins left="0.984251968503937" right="0.3937007874015748" top="0.7480314960629921" bottom="0.7480314960629921" header="0.31496062992125984" footer="0.31496062992125984"/>
  <pageSetup horizontalDpi="300" verticalDpi="300" orientation="portrait" r:id="rId4"/>
  <headerFooter>
    <oddFooter xml:space="preserve">&amp;C&amp;"Arial,Italic"&amp;8&amp;A&amp;R&amp;"Arial,Italic"&amp;8Page &amp;P of &amp;N </oddFooter>
  </headerFooter>
  <tableParts>
    <tablePart r:id="rId3"/>
  </tableParts>
</worksheet>
</file>

<file path=xl/worksheets/sheet5.xml><?xml version="1.0" encoding="utf-8"?>
<worksheet xmlns="http://schemas.openxmlformats.org/spreadsheetml/2006/main" xmlns:r="http://schemas.openxmlformats.org/officeDocument/2006/relationships">
  <dimension ref="A1:O71"/>
  <sheetViews>
    <sheetView zoomScalePageLayoutView="0" workbookViewId="0" topLeftCell="A2">
      <selection activeCell="C33" sqref="C33:D33"/>
    </sheetView>
  </sheetViews>
  <sheetFormatPr defaultColWidth="9.140625" defaultRowHeight="18" customHeight="1"/>
  <cols>
    <col min="1" max="2" width="14.8515625" style="2" customWidth="1"/>
    <col min="3" max="3" width="18.8515625" style="2" customWidth="1"/>
    <col min="4" max="4" width="10.7109375" style="2" customWidth="1"/>
    <col min="5" max="5" width="18.8515625" style="2" customWidth="1"/>
    <col min="6" max="6" width="12.140625" style="2" customWidth="1"/>
    <col min="7" max="8" width="27.7109375" style="1" hidden="1" customWidth="1"/>
    <col min="9" max="9" width="11.00390625" style="1" hidden="1" customWidth="1"/>
    <col min="10" max="10" width="12.421875" style="1" hidden="1" customWidth="1"/>
    <col min="11" max="11" width="9.140625" style="1" hidden="1" customWidth="1"/>
    <col min="12" max="13" width="9.140625" style="2" hidden="1" customWidth="1"/>
    <col min="14" max="14" width="28.57421875" style="2" hidden="1" customWidth="1"/>
    <col min="15" max="16384" width="9.140625" style="2" customWidth="1"/>
  </cols>
  <sheetData>
    <row r="1" spans="7:11" ht="18" customHeight="1" hidden="1">
      <c r="G1" s="388"/>
      <c r="J1" s="391"/>
      <c r="K1" s="24"/>
    </row>
    <row r="2" spans="1:10" ht="18" customHeight="1">
      <c r="A2" s="485" t="s">
        <v>318</v>
      </c>
      <c r="B2" s="486"/>
      <c r="C2" s="486"/>
      <c r="D2" s="486"/>
      <c r="E2" s="486"/>
      <c r="F2" s="486"/>
      <c r="G2" s="388"/>
      <c r="J2" s="392"/>
    </row>
    <row r="3" spans="1:10" ht="11.25" customHeight="1">
      <c r="A3" s="13"/>
      <c r="J3" s="392"/>
    </row>
    <row r="4" ht="15" customHeight="1">
      <c r="A4" s="18" t="s">
        <v>322</v>
      </c>
    </row>
    <row r="5" spans="1:10" ht="46.5" customHeight="1">
      <c r="A5" s="435" t="s">
        <v>298</v>
      </c>
      <c r="B5" s="470"/>
      <c r="C5" s="475"/>
      <c r="D5" s="487"/>
      <c r="E5" s="487"/>
      <c r="F5" s="488"/>
      <c r="I5" s="1" t="b">
        <f>IF(C5="",FALSE,A5)</f>
        <v>0</v>
      </c>
      <c r="J5" s="392"/>
    </row>
    <row r="6" spans="1:10" ht="6" customHeight="1">
      <c r="A6" s="14"/>
      <c r="B6" s="11"/>
      <c r="C6" s="11"/>
      <c r="D6" s="11"/>
      <c r="E6" s="11"/>
      <c r="F6" s="11"/>
      <c r="G6" s="393"/>
      <c r="J6" s="392"/>
    </row>
    <row r="7" spans="1:10" ht="46.5" customHeight="1">
      <c r="A7" s="435" t="s">
        <v>299</v>
      </c>
      <c r="B7" s="467"/>
      <c r="C7" s="475"/>
      <c r="D7" s="487"/>
      <c r="E7" s="487"/>
      <c r="F7" s="488"/>
      <c r="G7" s="393"/>
      <c r="I7" s="1" t="b">
        <f>IF(C7="",FALSE,A7)</f>
        <v>0</v>
      </c>
      <c r="J7" s="392"/>
    </row>
    <row r="8" spans="1:10" ht="6" customHeight="1">
      <c r="A8" s="14"/>
      <c r="B8" s="11"/>
      <c r="C8" s="11"/>
      <c r="D8" s="11"/>
      <c r="E8" s="11"/>
      <c r="F8" s="11"/>
      <c r="G8" s="393"/>
      <c r="J8" s="392"/>
    </row>
    <row r="9" spans="1:15" ht="25.5" customHeight="1">
      <c r="A9" s="435" t="s">
        <v>95</v>
      </c>
      <c r="B9" s="470"/>
      <c r="C9" s="473"/>
      <c r="D9" s="483"/>
      <c r="E9" s="483"/>
      <c r="F9" s="484"/>
      <c r="G9" s="393"/>
      <c r="I9" s="1" t="b">
        <f>IF(C9="",FALSE,A9)</f>
        <v>0</v>
      </c>
      <c r="J9" s="392"/>
      <c r="O9" s="113"/>
    </row>
    <row r="10" spans="1:10" ht="6" customHeight="1">
      <c r="A10" s="14"/>
      <c r="B10" s="11"/>
      <c r="C10" s="11"/>
      <c r="D10" s="11"/>
      <c r="E10" s="11"/>
      <c r="F10" s="11"/>
      <c r="G10" s="393"/>
      <c r="J10" s="392"/>
    </row>
    <row r="11" spans="1:6" ht="6" customHeight="1">
      <c r="A11" s="14"/>
      <c r="B11" s="11"/>
      <c r="C11" s="20"/>
      <c r="D11" s="11"/>
      <c r="E11" s="20"/>
      <c r="F11" s="11"/>
    </row>
    <row r="12" spans="1:9" ht="46.5" customHeight="1">
      <c r="A12" s="435" t="s">
        <v>300</v>
      </c>
      <c r="B12" s="467"/>
      <c r="C12" s="475"/>
      <c r="D12" s="487"/>
      <c r="E12" s="487"/>
      <c r="F12" s="488"/>
      <c r="G12" s="394"/>
      <c r="I12" s="1" t="b">
        <f>IF(C12="",FALSE,A12)</f>
        <v>0</v>
      </c>
    </row>
    <row r="13" spans="1:7" ht="6" customHeight="1">
      <c r="A13" s="14"/>
      <c r="B13" s="11"/>
      <c r="C13" s="20"/>
      <c r="D13" s="11"/>
      <c r="E13" s="20"/>
      <c r="F13" s="11"/>
      <c r="G13" s="394"/>
    </row>
    <row r="14" spans="1:9" ht="12.75" customHeight="1">
      <c r="A14" s="435" t="s">
        <v>43</v>
      </c>
      <c r="B14" s="467"/>
      <c r="C14" s="473"/>
      <c r="D14" s="474"/>
      <c r="E14" s="478" t="s">
        <v>85</v>
      </c>
      <c r="F14" s="479"/>
      <c r="I14" s="1" t="b">
        <f>IF(C14="",FALSE,A14)</f>
        <v>0</v>
      </c>
    </row>
    <row r="15" spans="1:6" ht="6" customHeight="1">
      <c r="A15" s="14"/>
      <c r="B15" s="11"/>
      <c r="C15" s="20"/>
      <c r="D15" s="11"/>
      <c r="E15" s="20"/>
      <c r="F15" s="11"/>
    </row>
    <row r="16" spans="1:9" ht="12.75" customHeight="1">
      <c r="A16" s="435" t="s">
        <v>150</v>
      </c>
      <c r="B16" s="467"/>
      <c r="C16" s="473"/>
      <c r="D16" s="474"/>
      <c r="I16" s="1" t="b">
        <f>IF(C16="",FALSE,A16)</f>
        <v>0</v>
      </c>
    </row>
    <row r="17" spans="1:6" ht="6" customHeight="1">
      <c r="A17" s="14"/>
      <c r="B17" s="11"/>
      <c r="C17" s="20"/>
      <c r="D17" s="11"/>
      <c r="E17" s="20"/>
      <c r="F17" s="11"/>
    </row>
    <row r="18" spans="1:9" ht="12.75" customHeight="1">
      <c r="A18" s="435" t="s">
        <v>42</v>
      </c>
      <c r="B18" s="467"/>
      <c r="C18" s="473"/>
      <c r="D18" s="474"/>
      <c r="I18" s="1" t="b">
        <f>IF(C18="",FALSE,A18)</f>
        <v>0</v>
      </c>
    </row>
    <row r="19" spans="1:4" ht="6" customHeight="1">
      <c r="A19" s="14"/>
      <c r="B19" s="14"/>
      <c r="C19" s="26"/>
      <c r="D19" s="28"/>
    </row>
    <row r="20" spans="1:7" ht="10.5" customHeight="1">
      <c r="A20" s="14"/>
      <c r="B20" s="11"/>
      <c r="C20" s="20"/>
      <c r="D20" s="11"/>
      <c r="E20" s="20"/>
      <c r="F20" s="11"/>
      <c r="G20" s="388"/>
    </row>
    <row r="21" spans="1:8" ht="10.5" customHeight="1">
      <c r="A21" s="14"/>
      <c r="B21" s="11"/>
      <c r="C21" s="20"/>
      <c r="D21" s="11"/>
      <c r="E21" s="20"/>
      <c r="F21" s="11"/>
      <c r="G21" s="388" t="s">
        <v>53</v>
      </c>
      <c r="H21" s="1">
        <f>IF($C$31="Hungary",1,IF($C$31="Croatia",2,0))</f>
        <v>0</v>
      </c>
    </row>
    <row r="22" spans="1:8" ht="19.5" customHeight="1">
      <c r="A22" s="464" t="s">
        <v>76</v>
      </c>
      <c r="B22" s="465"/>
      <c r="C22" s="466"/>
      <c r="D22" s="466"/>
      <c r="E22" s="20"/>
      <c r="F22" s="11"/>
      <c r="G22" s="388" t="s">
        <v>54</v>
      </c>
      <c r="H22" s="398" t="s">
        <v>456</v>
      </c>
    </row>
    <row r="23" spans="1:8" ht="6" customHeight="1">
      <c r="A23" s="14"/>
      <c r="B23" s="11"/>
      <c r="C23" s="20"/>
      <c r="D23" s="11"/>
      <c r="E23" s="20"/>
      <c r="F23" s="11"/>
      <c r="G23" s="1" t="s">
        <v>55</v>
      </c>
      <c r="H23" s="399">
        <f>IF($H$21=1,G23,IF($H$21=2,G26,""))</f>
      </c>
    </row>
    <row r="24" spans="1:9" ht="25.5" customHeight="1">
      <c r="A24" s="435" t="s">
        <v>69</v>
      </c>
      <c r="B24" s="435"/>
      <c r="C24" s="475"/>
      <c r="D24" s="476"/>
      <c r="E24" s="477"/>
      <c r="F24" s="11" t="s">
        <v>70</v>
      </c>
      <c r="G24" s="1" t="s">
        <v>56</v>
      </c>
      <c r="H24" s="399">
        <f>IF($H$21=1,G24,IF($H$21=2,G27,""))</f>
      </c>
      <c r="I24" s="1" t="b">
        <f>IF(AND(C24&lt;&gt;"",C26&lt;&gt;"",E26&lt;&gt;"")=TRUE,A24,FALSE)</f>
        <v>0</v>
      </c>
    </row>
    <row r="25" spans="1:8" ht="6" customHeight="1">
      <c r="A25" s="435"/>
      <c r="B25" s="435"/>
      <c r="C25" s="11"/>
      <c r="D25" s="21"/>
      <c r="E25" s="21"/>
      <c r="F25" s="11"/>
      <c r="G25" s="1" t="s">
        <v>57</v>
      </c>
      <c r="H25" s="399">
        <f>IF($H$21=1,G25,IF($H$21=2,G28,""))</f>
      </c>
    </row>
    <row r="26" spans="1:8" ht="25.5" customHeight="1">
      <c r="A26" s="435"/>
      <c r="B26" s="435"/>
      <c r="C26" s="22"/>
      <c r="D26" s="11" t="s">
        <v>26</v>
      </c>
      <c r="E26" s="23"/>
      <c r="F26" s="11" t="s">
        <v>25</v>
      </c>
      <c r="G26" s="393" t="s">
        <v>58</v>
      </c>
      <c r="H26" s="399">
        <f>IF($H$21=1,G34,IF($H$21=2,G29,""))</f>
      </c>
    </row>
    <row r="27" spans="1:8" ht="6" customHeight="1">
      <c r="A27" s="14"/>
      <c r="B27" s="14"/>
      <c r="C27" s="26"/>
      <c r="D27" s="11"/>
      <c r="E27" s="27"/>
      <c r="F27" s="11"/>
      <c r="G27" s="393" t="s">
        <v>59</v>
      </c>
      <c r="H27" s="399">
        <f>IF($H$21=1,"",IF($H$21=2,G30,""))</f>
      </c>
    </row>
    <row r="28" spans="1:8" ht="12.75" customHeight="1">
      <c r="A28" s="14"/>
      <c r="B28" s="14"/>
      <c r="C28" s="22"/>
      <c r="D28" s="11" t="s">
        <v>75</v>
      </c>
      <c r="E28" s="27"/>
      <c r="F28" s="11"/>
      <c r="G28" s="393" t="s">
        <v>60</v>
      </c>
      <c r="H28" s="399">
        <f>IF($H$21=1,"",IF($H$21=2,G31,""))</f>
      </c>
    </row>
    <row r="29" spans="1:8" ht="6" customHeight="1">
      <c r="A29" s="17"/>
      <c r="B29" s="17"/>
      <c r="C29" s="11"/>
      <c r="D29" s="11"/>
      <c r="E29" s="24"/>
      <c r="F29" s="11"/>
      <c r="G29" s="393" t="s">
        <v>61</v>
      </c>
      <c r="H29" s="399">
        <f>IF($H$21=1,"",IF($H$21=2,G32,""))</f>
      </c>
    </row>
    <row r="30" spans="1:8" ht="6" customHeight="1">
      <c r="A30" s="14"/>
      <c r="B30" s="11"/>
      <c r="C30" s="11"/>
      <c r="D30" s="11"/>
      <c r="E30" s="11"/>
      <c r="F30" s="11"/>
      <c r="G30" s="393" t="s">
        <v>62</v>
      </c>
      <c r="H30" s="399">
        <f>IF($H$21=1,"",IF($H$21=2,G33,""))</f>
      </c>
    </row>
    <row r="31" spans="1:9" ht="12.75" customHeight="1">
      <c r="A31" s="435" t="s">
        <v>40</v>
      </c>
      <c r="B31" s="462"/>
      <c r="C31" s="46"/>
      <c r="D31" s="26"/>
      <c r="E31" s="26"/>
      <c r="F31" s="26"/>
      <c r="G31" s="393" t="s">
        <v>64</v>
      </c>
      <c r="H31" s="399">
        <f>IF($H$21=1,"",IF($H$21=2,G34,""))</f>
      </c>
      <c r="I31" s="388" t="b">
        <f>IF(C31="",FALSE,A31)</f>
        <v>0</v>
      </c>
    </row>
    <row r="32" spans="1:8" ht="6" customHeight="1">
      <c r="A32" s="14"/>
      <c r="B32" s="11"/>
      <c r="C32" s="11"/>
      <c r="D32" s="11"/>
      <c r="E32" s="11"/>
      <c r="F32" s="11"/>
      <c r="G32" s="393" t="s">
        <v>65</v>
      </c>
      <c r="H32" s="400"/>
    </row>
    <row r="33" spans="1:9" ht="12.75" customHeight="1">
      <c r="A33" s="435" t="s">
        <v>63</v>
      </c>
      <c r="B33" s="462"/>
      <c r="C33" s="423"/>
      <c r="D33" s="463"/>
      <c r="F33" s="26"/>
      <c r="G33" s="393" t="s">
        <v>67</v>
      </c>
      <c r="I33" s="271" t="b">
        <f>IF(C33="",FALSE,IF(C33="-",FALSE,IF(H34&lt;&gt;C33,FALSE,A33)))</f>
        <v>0</v>
      </c>
    </row>
    <row r="34" spans="1:8" ht="6" customHeight="1">
      <c r="A34" s="17"/>
      <c r="B34" s="17"/>
      <c r="C34" s="11"/>
      <c r="D34" s="11"/>
      <c r="E34" s="24"/>
      <c r="F34" s="11"/>
      <c r="G34" s="395" t="s">
        <v>84</v>
      </c>
      <c r="H34" s="396">
        <f>IF(OR(,LEN(C33)=LEN(H23),LEN(C33)=LEN(H24),LEN(C33)=LEN(H25),LEN(C33)=LEN(H26),LEN(C33)=LEN(H27),LEN(C33)=LEN(H28),LEN(C33)=LEN(H29),LEN(C33)=LEN(H30),LEN(C33)=LEN(H31)),C33,0)</f>
        <v>0</v>
      </c>
    </row>
    <row r="35" spans="1:7" ht="15" customHeight="1">
      <c r="A35" s="17"/>
      <c r="B35" s="17"/>
      <c r="C35" s="11"/>
      <c r="D35" s="11"/>
      <c r="E35" s="24"/>
      <c r="F35" s="11"/>
      <c r="G35" s="397"/>
    </row>
    <row r="36" spans="1:7" ht="10.5" customHeight="1">
      <c r="A36" s="14"/>
      <c r="B36" s="11"/>
      <c r="C36" s="20"/>
      <c r="D36" s="11"/>
      <c r="E36" s="20"/>
      <c r="F36" s="11"/>
      <c r="G36" s="397"/>
    </row>
    <row r="37" spans="1:7" ht="19.5" customHeight="1">
      <c r="A37" s="464" t="s">
        <v>44</v>
      </c>
      <c r="B37" s="465"/>
      <c r="C37" s="466"/>
      <c r="D37" s="466"/>
      <c r="E37" s="20"/>
      <c r="F37" s="11"/>
      <c r="G37" s="397"/>
    </row>
    <row r="38" spans="1:6" ht="9" customHeight="1">
      <c r="A38" s="17"/>
      <c r="B38" s="17"/>
      <c r="C38" s="11"/>
      <c r="D38" s="11"/>
      <c r="E38" s="24"/>
      <c r="F38" s="11"/>
    </row>
    <row r="39" spans="1:9" ht="12.75" customHeight="1">
      <c r="A39" s="435" t="s">
        <v>71</v>
      </c>
      <c r="B39" s="435"/>
      <c r="C39" s="47"/>
      <c r="D39" s="24" t="s">
        <v>72</v>
      </c>
      <c r="E39" s="22"/>
      <c r="F39" s="24" t="s">
        <v>73</v>
      </c>
      <c r="G39" s="1" t="s">
        <v>66</v>
      </c>
      <c r="I39" s="1">
        <f>IF(AND(C39&lt;&gt;"",C41&lt;&gt;"",E39&lt;&gt;"",E41&lt;&gt;"")=TRUE,A39,0)</f>
        <v>0</v>
      </c>
    </row>
    <row r="40" spans="1:7" ht="6" customHeight="1">
      <c r="A40" s="435"/>
      <c r="B40" s="435"/>
      <c r="C40" s="24"/>
      <c r="D40" s="24"/>
      <c r="E40" s="24"/>
      <c r="F40" s="24"/>
      <c r="G40" s="1" t="s">
        <v>457</v>
      </c>
    </row>
    <row r="41" spans="1:7" ht="12.75" customHeight="1">
      <c r="A41" s="435"/>
      <c r="B41" s="435"/>
      <c r="C41" s="22"/>
      <c r="D41" s="24" t="s">
        <v>27</v>
      </c>
      <c r="E41" s="22"/>
      <c r="F41" s="24" t="s">
        <v>74</v>
      </c>
      <c r="G41" s="1" t="s">
        <v>68</v>
      </c>
    </row>
    <row r="42" spans="1:6" ht="6" customHeight="1">
      <c r="A42" s="25"/>
      <c r="B42" s="25"/>
      <c r="C42" s="24"/>
      <c r="D42" s="24"/>
      <c r="E42" s="24"/>
      <c r="F42" s="24"/>
    </row>
    <row r="43" spans="1:9" ht="12.75" customHeight="1">
      <c r="A43" s="435" t="s">
        <v>158</v>
      </c>
      <c r="B43" s="470"/>
      <c r="C43" s="163"/>
      <c r="D43" s="11" t="s">
        <v>41</v>
      </c>
      <c r="E43" s="161"/>
      <c r="F43" s="24" t="s">
        <v>159</v>
      </c>
      <c r="I43" s="1" t="b">
        <f>IF(C43="",FALSE,A43)</f>
        <v>0</v>
      </c>
    </row>
    <row r="44" spans="1:6" ht="6" customHeight="1">
      <c r="A44" s="14"/>
      <c r="B44" s="11"/>
      <c r="C44" s="11"/>
      <c r="D44" s="11"/>
      <c r="E44" s="24"/>
      <c r="F44" s="24"/>
    </row>
    <row r="45" spans="1:9" ht="12.75" customHeight="1">
      <c r="A45" s="435" t="s">
        <v>28</v>
      </c>
      <c r="B45" s="470"/>
      <c r="C45" s="480"/>
      <c r="D45" s="481"/>
      <c r="E45" s="481"/>
      <c r="F45" s="482"/>
      <c r="G45" s="388"/>
      <c r="I45" s="1" t="b">
        <f>IF(AND(NOT(ISERROR(SEARCH("@",C45)&gt;0)),C45&lt;&gt;""),A45,FALSE)</f>
        <v>0</v>
      </c>
    </row>
    <row r="46" spans="1:7" ht="15" customHeight="1">
      <c r="A46" s="13"/>
      <c r="G46" s="388"/>
    </row>
    <row r="47" spans="1:9" ht="12.75" customHeight="1">
      <c r="A47" s="471" t="s">
        <v>391</v>
      </c>
      <c r="B47" s="472"/>
      <c r="C47" s="389"/>
      <c r="D47" s="4" t="s">
        <v>390</v>
      </c>
      <c r="E47" s="29"/>
      <c r="F47" s="6"/>
      <c r="I47" s="1" t="b">
        <f>IF(C47="",FALSE,A47)</f>
        <v>0</v>
      </c>
    </row>
    <row r="48" spans="1:6" ht="6" customHeight="1">
      <c r="A48" s="381"/>
      <c r="B48" s="381"/>
      <c r="C48" s="390"/>
      <c r="D48" s="4"/>
      <c r="E48" s="29"/>
      <c r="F48" s="6"/>
    </row>
    <row r="49" spans="1:9" ht="12.75" customHeight="1">
      <c r="A49" s="471" t="s">
        <v>45</v>
      </c>
      <c r="B49" s="472"/>
      <c r="C49" s="162"/>
      <c r="D49" s="4" t="s">
        <v>392</v>
      </c>
      <c r="E49" s="29"/>
      <c r="F49" s="6"/>
      <c r="I49" s="1" t="b">
        <f>IF(C49="",FALSE,A49)</f>
        <v>0</v>
      </c>
    </row>
    <row r="50" spans="1:6" ht="6" customHeight="1">
      <c r="A50" s="381"/>
      <c r="B50" s="381"/>
      <c r="C50" s="390"/>
      <c r="D50" s="4"/>
      <c r="E50" s="29"/>
      <c r="F50" s="6"/>
    </row>
    <row r="51" spans="1:9" ht="12.75" customHeight="1">
      <c r="A51" s="471" t="s">
        <v>389</v>
      </c>
      <c r="B51" s="472"/>
      <c r="C51" s="162"/>
      <c r="D51" s="4" t="s">
        <v>38</v>
      </c>
      <c r="E51" s="29"/>
      <c r="F51" s="6"/>
      <c r="I51" s="1" t="b">
        <f>IF(C51="",FALSE,A51)</f>
        <v>0</v>
      </c>
    </row>
    <row r="52" spans="1:6" ht="6" customHeight="1">
      <c r="A52" s="381"/>
      <c r="B52" s="381"/>
      <c r="C52" s="401"/>
      <c r="D52" s="6"/>
      <c r="E52" s="29"/>
      <c r="F52" s="6"/>
    </row>
    <row r="53" spans="1:9" ht="12.75" customHeight="1">
      <c r="A53" s="435" t="s">
        <v>443</v>
      </c>
      <c r="B53" s="467"/>
      <c r="C53" s="468"/>
      <c r="D53" s="468"/>
      <c r="E53" s="468"/>
      <c r="F53" s="6"/>
      <c r="I53" s="1" t="b">
        <f>IF(AND(F54="",F55=""),FALSE,A53)</f>
        <v>0</v>
      </c>
    </row>
    <row r="54" spans="1:6" ht="15" customHeight="1">
      <c r="A54" s="13"/>
      <c r="E54" s="386" t="s">
        <v>444</v>
      </c>
      <c r="F54" s="407"/>
    </row>
    <row r="55" spans="1:6" ht="15" customHeight="1">
      <c r="A55" s="13"/>
      <c r="E55" s="386" t="s">
        <v>445</v>
      </c>
      <c r="F55" s="407"/>
    </row>
    <row r="56" ht="25.5" customHeight="1"/>
    <row r="57" spans="1:9" ht="12.75" customHeight="1">
      <c r="A57" s="469" t="s">
        <v>301</v>
      </c>
      <c r="B57" s="469"/>
      <c r="C57" s="469"/>
      <c r="D57" s="469"/>
      <c r="E57" s="469"/>
      <c r="F57" s="469"/>
      <c r="I57" s="1" t="b">
        <f>IF(A59="",FALSE,A57)</f>
        <v>0</v>
      </c>
    </row>
    <row r="58" ht="12.75" customHeight="1"/>
    <row r="59" spans="1:6" ht="180" customHeight="1">
      <c r="A59" s="493"/>
      <c r="B59" s="494"/>
      <c r="C59" s="494"/>
      <c r="D59" s="494"/>
      <c r="E59" s="494"/>
      <c r="F59" s="495"/>
    </row>
    <row r="60" ht="25.5" customHeight="1"/>
    <row r="61" spans="1:9" ht="12.75" customHeight="1">
      <c r="A61" s="492" t="s">
        <v>387</v>
      </c>
      <c r="B61" s="492"/>
      <c r="C61" s="492"/>
      <c r="D61" s="492"/>
      <c r="E61" s="492"/>
      <c r="F61" s="492"/>
      <c r="I61" s="1" t="b">
        <f>IF(A63="",FALSE,A61)</f>
        <v>0</v>
      </c>
    </row>
    <row r="62" ht="12.75" customHeight="1"/>
    <row r="63" spans="1:6" ht="180" customHeight="1">
      <c r="A63" s="493"/>
      <c r="B63" s="494"/>
      <c r="C63" s="494"/>
      <c r="D63" s="494"/>
      <c r="E63" s="494"/>
      <c r="F63" s="495"/>
    </row>
    <row r="64" ht="25.5" customHeight="1"/>
    <row r="65" spans="1:9" ht="12.75" customHeight="1">
      <c r="A65" s="492" t="s">
        <v>388</v>
      </c>
      <c r="B65" s="492"/>
      <c r="C65" s="492"/>
      <c r="D65" s="492"/>
      <c r="E65" s="492"/>
      <c r="F65" s="492"/>
      <c r="I65" s="1" t="b">
        <f>IF(A67="",FALSE,A65)</f>
        <v>0</v>
      </c>
    </row>
    <row r="66" ht="12.75" customHeight="1"/>
    <row r="67" spans="1:6" ht="180" customHeight="1">
      <c r="A67" s="493"/>
      <c r="B67" s="494"/>
      <c r="C67" s="494"/>
      <c r="D67" s="494"/>
      <c r="E67" s="494"/>
      <c r="F67" s="495"/>
    </row>
    <row r="68" ht="25.5" customHeight="1"/>
    <row r="69" spans="1:9" ht="12.75" customHeight="1">
      <c r="A69" s="492" t="s">
        <v>302</v>
      </c>
      <c r="B69" s="492"/>
      <c r="C69" s="492"/>
      <c r="D69" s="492"/>
      <c r="E69" s="492"/>
      <c r="F69" s="492"/>
      <c r="I69" s="1" t="b">
        <f>IF(A71="",FALSE,A69)</f>
        <v>0</v>
      </c>
    </row>
    <row r="70" ht="12.75" customHeight="1"/>
    <row r="71" spans="1:6" ht="180" customHeight="1">
      <c r="A71" s="489"/>
      <c r="B71" s="490"/>
      <c r="C71" s="490"/>
      <c r="D71" s="490"/>
      <c r="E71" s="490"/>
      <c r="F71" s="491"/>
    </row>
  </sheetData>
  <sheetProtection selectLockedCells="1"/>
  <mergeCells count="39">
    <mergeCell ref="A69:F69"/>
    <mergeCell ref="A71:F71"/>
    <mergeCell ref="A67:F67"/>
    <mergeCell ref="C7:F7"/>
    <mergeCell ref="A61:F61"/>
    <mergeCell ref="A63:F63"/>
    <mergeCell ref="A47:B47"/>
    <mergeCell ref="A49:B49"/>
    <mergeCell ref="A51:B51"/>
    <mergeCell ref="A53:E53"/>
    <mergeCell ref="A65:F65"/>
    <mergeCell ref="A9:B9"/>
    <mergeCell ref="C9:F9"/>
    <mergeCell ref="A33:B33"/>
    <mergeCell ref="C33:D33"/>
    <mergeCell ref="A12:B12"/>
    <mergeCell ref="A45:B45"/>
    <mergeCell ref="C45:F45"/>
    <mergeCell ref="A37:D37"/>
    <mergeCell ref="A39:B41"/>
    <mergeCell ref="A2:F2"/>
    <mergeCell ref="A5:B5"/>
    <mergeCell ref="C5:F5"/>
    <mergeCell ref="A7:B7"/>
    <mergeCell ref="C16:D16"/>
    <mergeCell ref="C12:F12"/>
    <mergeCell ref="A14:B14"/>
    <mergeCell ref="C14:D14"/>
    <mergeCell ref="E14:F14"/>
    <mergeCell ref="A16:B16"/>
    <mergeCell ref="A31:B31"/>
    <mergeCell ref="A18:B18"/>
    <mergeCell ref="A57:F57"/>
    <mergeCell ref="A43:B43"/>
    <mergeCell ref="A59:F59"/>
    <mergeCell ref="C18:D18"/>
    <mergeCell ref="A22:D22"/>
    <mergeCell ref="A24:B26"/>
    <mergeCell ref="C24:E24"/>
  </mergeCells>
  <conditionalFormatting sqref="A39:B41">
    <cfRule type="expression" priority="5" dxfId="164" stopIfTrue="1">
      <formula>$I$43=FALSE</formula>
    </cfRule>
    <cfRule type="cellIs" priority="19" dxfId="25" operator="notEqual" stopIfTrue="1">
      <formula>'2. Light Partner 4 data'!#REF!</formula>
    </cfRule>
  </conditionalFormatting>
  <conditionalFormatting sqref="A14:B14">
    <cfRule type="cellIs" priority="18" dxfId="0" operator="notEqual" stopIfTrue="1">
      <formula>$I$14</formula>
    </cfRule>
  </conditionalFormatting>
  <conditionalFormatting sqref="A16:B16">
    <cfRule type="cellIs" priority="17" dxfId="0" operator="notEqual" stopIfTrue="1">
      <formula>$I$16</formula>
    </cfRule>
  </conditionalFormatting>
  <conditionalFormatting sqref="A18:B19">
    <cfRule type="cellIs" priority="16" dxfId="0" operator="notEqual" stopIfTrue="1">
      <formula>$I$18</formula>
    </cfRule>
  </conditionalFormatting>
  <conditionalFormatting sqref="A32:B32 A21:B21 A23:B23 A29:B30 A34:B36">
    <cfRule type="cellIs" priority="15" dxfId="0" operator="notEqual" stopIfTrue="1">
      <formula>'2. Light Partner 4 data'!#REF!</formula>
    </cfRule>
  </conditionalFormatting>
  <conditionalFormatting sqref="A24:B26">
    <cfRule type="cellIs" priority="14" dxfId="0" operator="notEqual" stopIfTrue="1">
      <formula>$I$24</formula>
    </cfRule>
  </conditionalFormatting>
  <conditionalFormatting sqref="A31:B31">
    <cfRule type="cellIs" priority="13" dxfId="0" operator="notEqual" stopIfTrue="1">
      <formula>$I$31</formula>
    </cfRule>
  </conditionalFormatting>
  <conditionalFormatting sqref="A33:B33">
    <cfRule type="cellIs" priority="12" dxfId="0" operator="notEqual" stopIfTrue="1">
      <formula>$I$33</formula>
    </cfRule>
  </conditionalFormatting>
  <conditionalFormatting sqref="A45:B45">
    <cfRule type="cellIs" priority="11" dxfId="25" operator="notEqual" stopIfTrue="1">
      <formula>$I$45</formula>
    </cfRule>
  </conditionalFormatting>
  <conditionalFormatting sqref="A43:B43">
    <cfRule type="cellIs" priority="10" dxfId="0" operator="notEqual" stopIfTrue="1">
      <formula>$I$43</formula>
    </cfRule>
  </conditionalFormatting>
  <conditionalFormatting sqref="A5:B5">
    <cfRule type="cellIs" priority="9" dxfId="0" operator="notEqual" stopIfTrue="1">
      <formula>$I$5</formula>
    </cfRule>
  </conditionalFormatting>
  <conditionalFormatting sqref="A7:B7">
    <cfRule type="cellIs" priority="8" dxfId="0" operator="notEqual" stopIfTrue="1">
      <formula>$I$7</formula>
    </cfRule>
  </conditionalFormatting>
  <conditionalFormatting sqref="A9:B9">
    <cfRule type="cellIs" priority="7" dxfId="0" operator="notEqual" stopIfTrue="1">
      <formula>$I$9</formula>
    </cfRule>
  </conditionalFormatting>
  <conditionalFormatting sqref="A12:B12">
    <cfRule type="cellIs" priority="6" dxfId="0" operator="notEqual" stopIfTrue="1">
      <formula>$I$12</formula>
    </cfRule>
  </conditionalFormatting>
  <conditionalFormatting sqref="C33:D33">
    <cfRule type="cellIs" priority="20" dxfId="149" operator="notEqual" stopIfTrue="1">
      <formula>$H$34</formula>
    </cfRule>
  </conditionalFormatting>
  <conditionalFormatting sqref="A47:B47">
    <cfRule type="expression" priority="4" dxfId="0" stopIfTrue="1">
      <formula>$I$47=FALSE</formula>
    </cfRule>
  </conditionalFormatting>
  <conditionalFormatting sqref="A49:B49">
    <cfRule type="expression" priority="3" dxfId="0" stopIfTrue="1">
      <formula>$I$49=FALSE</formula>
    </cfRule>
  </conditionalFormatting>
  <conditionalFormatting sqref="A51:B51">
    <cfRule type="expression" priority="2" dxfId="0" stopIfTrue="1">
      <formula>$I$51=FALSE</formula>
    </cfRule>
  </conditionalFormatting>
  <conditionalFormatting sqref="A53:E53">
    <cfRule type="expression" priority="1" dxfId="0" stopIfTrue="1">
      <formula>$I$53=FALSE</formula>
    </cfRule>
  </conditionalFormatting>
  <dataValidations count="22">
    <dataValidation type="decimal" allowBlank="1" showInputMessage="1" showErrorMessage="1" sqref="F54:F55">
      <formula1>0</formula1>
      <formula2>500000</formula2>
    </dataValidation>
    <dataValidation type="whole" allowBlank="1" showInputMessage="1" showErrorMessage="1" sqref="C28">
      <formula1>0</formula1>
      <formula2>100000</formula2>
    </dataValidation>
    <dataValidation type="textLength" operator="lessThan" allowBlank="1" showInputMessage="1" showErrorMessage="1" sqref="C19:D19">
      <formula1>25</formula1>
    </dataValidation>
    <dataValidation type="whole" allowBlank="1" showInputMessage="1" showErrorMessage="1" sqref="C11">
      <formula1>1000</formula1>
      <formula2>2009</formula2>
    </dataValidation>
    <dataValidation type="textLength" allowBlank="1" showInputMessage="1" showErrorMessage="1" sqref="C6:F6 C8:F8">
      <formula1>6</formula1>
      <formula2>150</formula2>
    </dataValidation>
    <dataValidation type="textLength" allowBlank="1" showInputMessage="1" showErrorMessage="1" sqref="C24:E24">
      <formula1>1</formula1>
      <formula2>100</formula2>
    </dataValidation>
    <dataValidation type="textLength" allowBlank="1" showInputMessage="1" showErrorMessage="1" sqref="E35 E26:E29 E37:E38">
      <formula1>2</formula1>
      <formula2>50</formula2>
    </dataValidation>
    <dataValidation type="whole" operator="equal" allowBlank="1" showInputMessage="1" showErrorMessage="1" sqref="C37:C38 C29 C34:C35">
      <formula1>4</formula1>
    </dataValidation>
    <dataValidation type="textLength" allowBlank="1" showInputMessage="1" showErrorMessage="1" sqref="C25:E25">
      <formula1>4</formula1>
      <formula2>100</formula2>
    </dataValidation>
    <dataValidation type="textLength" allowBlank="1" showInputMessage="1" showErrorMessage="1" sqref="C42 E40 C9:F9">
      <formula1>1</formula1>
      <formula2>20</formula2>
    </dataValidation>
    <dataValidation type="textLength" allowBlank="1" showInputMessage="1" showErrorMessage="1" sqref="E42">
      <formula1>1</formula1>
      <formula2>30</formula2>
    </dataValidation>
    <dataValidation type="textLength" allowBlank="1" showInputMessage="1" showErrorMessage="1" sqref="C30:F30 C10:F10">
      <formula1>3</formula1>
      <formula2>50</formula2>
    </dataValidation>
    <dataValidation type="whole" allowBlank="1" showInputMessage="1" showErrorMessage="1" sqref="C27">
      <formula1>1000</formula1>
      <formula2>9999</formula2>
    </dataValidation>
    <dataValidation type="decimal" allowBlank="1" showInputMessage="1" showErrorMessage="1" sqref="C48">
      <formula1>0.1</formula1>
      <formula2>99999999</formula2>
    </dataValidation>
    <dataValidation type="whole" allowBlank="1" showInputMessage="1" showErrorMessage="1" sqref="C26">
      <formula1>1000</formula1>
      <formula2>99999</formula2>
    </dataValidation>
    <dataValidation type="textLength" operator="lessThanOrEqual" allowBlank="1" showInputMessage="1" showErrorMessage="1" sqref="C16:D16 C14:D14 C18:D18">
      <formula1>25</formula1>
    </dataValidation>
    <dataValidation type="textLength" allowBlank="1" showInputMessage="1" showErrorMessage="1" sqref="C5:F5 C7:F7">
      <formula1>1</formula1>
      <formula2>150</formula2>
    </dataValidation>
    <dataValidation type="textLength" operator="lessThanOrEqual" allowBlank="1" showInputMessage="1" showErrorMessage="1" sqref="E39 C41 E41">
      <formula1>30</formula1>
    </dataValidation>
    <dataValidation type="list" allowBlank="1" showInputMessage="1" showErrorMessage="1" sqref="C39">
      <formula1>$G$39:$G$41</formula1>
    </dataValidation>
    <dataValidation type="list" allowBlank="1" showInputMessage="1" showErrorMessage="1" sqref="C33:D33">
      <formula1>$H$23:$H$31</formula1>
    </dataValidation>
    <dataValidation type="textLength" operator="lessThan" allowBlank="1" showInputMessage="1" showErrorMessage="1" sqref="C12:F12">
      <formula1>300</formula1>
    </dataValidation>
    <dataValidation type="list" allowBlank="1" showInputMessage="1" showErrorMessage="1" sqref="C31">
      <formula1>$G$21:$G$22</formula1>
    </dataValidation>
  </dataValidations>
  <hyperlinks>
    <hyperlink ref="C83" r:id="rId1" display="karpatine@somogy-hvk.hu"/>
    <hyperlink ref="C93" r:id="rId2" display="jelenka@somogy.hu"/>
  </hyperlinks>
  <printOptions/>
  <pageMargins left="0.984251968503937" right="0.3937007874015748" top="0.7480314960629921" bottom="0.7480314960629921" header="0.31496062992125984" footer="0.31496062992125984"/>
  <pageSetup horizontalDpi="300" verticalDpi="300" orientation="portrait" r:id="rId4"/>
  <headerFooter>
    <oddFooter xml:space="preserve">&amp;C&amp;"Arial,Italic"&amp;8&amp;A&amp;R&amp;"Arial,Italic"&amp;8Page &amp;P of &amp;N </oddFooter>
  </headerFooter>
  <tableParts>
    <tablePart r:id="rId3"/>
  </tableParts>
</worksheet>
</file>

<file path=xl/worksheets/sheet6.xml><?xml version="1.0" encoding="utf-8"?>
<worksheet xmlns="http://schemas.openxmlformats.org/spreadsheetml/2006/main" xmlns:r="http://schemas.openxmlformats.org/officeDocument/2006/relationships">
  <dimension ref="A2:B65"/>
  <sheetViews>
    <sheetView zoomScalePageLayoutView="0" workbookViewId="0" topLeftCell="A2">
      <selection activeCell="A2" sqref="A2"/>
    </sheetView>
  </sheetViews>
  <sheetFormatPr defaultColWidth="9.140625" defaultRowHeight="12.75"/>
  <cols>
    <col min="1" max="1" width="118.7109375" style="2" customWidth="1"/>
    <col min="2" max="2" width="0.9921875" style="2" hidden="1" customWidth="1"/>
    <col min="3" max="3" width="20.8515625" style="2" customWidth="1"/>
    <col min="4" max="4" width="23.8515625" style="2" customWidth="1"/>
    <col min="5" max="8" width="9.140625" style="2" customWidth="1"/>
    <col min="9" max="16384" width="9.140625" style="2" customWidth="1"/>
  </cols>
  <sheetData>
    <row r="1" ht="12.75" hidden="1"/>
    <row r="2" spans="1:2" ht="14.25" customHeight="1">
      <c r="A2" s="54" t="s">
        <v>323</v>
      </c>
      <c r="B2" s="334" t="e">
        <v>#REF!</v>
      </c>
    </row>
    <row r="3" ht="12.75">
      <c r="A3" s="349"/>
    </row>
    <row r="4" ht="12.75">
      <c r="A4" s="382"/>
    </row>
    <row r="5" spans="1:2" ht="38.25">
      <c r="A5" s="383" t="s">
        <v>461</v>
      </c>
      <c r="B5" s="2">
        <f>IF(OR(A7&lt;&gt;"",A8&lt;&gt;"",A9&lt;&gt;"",A10&lt;&gt;"",A11&lt;&gt;""),A5,0)</f>
        <v>0</v>
      </c>
    </row>
    <row r="6" ht="9.75" customHeight="1">
      <c r="A6" s="333" t="str">
        <f>CONCATENATE(LEN(A7)," + ",LEN(A8)," + ",LEN(A9)," + ",LEN(A10)," + ",LEN(A11)," ","/5000 chr.")</f>
        <v>0 + 0 + 0 + 0 + 0 /5000 chr.</v>
      </c>
    </row>
    <row r="7" ht="12.75">
      <c r="A7" s="405"/>
    </row>
    <row r="8" ht="12.75">
      <c r="A8" s="404"/>
    </row>
    <row r="9" ht="12.75">
      <c r="A9" s="404"/>
    </row>
    <row r="10" ht="12.75">
      <c r="A10" s="404"/>
    </row>
    <row r="11" ht="12.75">
      <c r="A11" s="406"/>
    </row>
    <row r="12" ht="12.75">
      <c r="A12" s="349"/>
    </row>
    <row r="13" spans="1:2" ht="12.75">
      <c r="A13" s="331" t="s">
        <v>394</v>
      </c>
      <c r="B13" s="2">
        <f>IF(AND(A16&lt;&gt;"",A24&lt;&gt;"",A32&lt;&gt;""),A13,0)</f>
        <v>0</v>
      </c>
    </row>
    <row r="14" spans="1:2" ht="38.25" customHeight="1">
      <c r="A14" s="331" t="s">
        <v>393</v>
      </c>
      <c r="B14" s="2">
        <f>IF(OR(A16&lt;&gt;"",A17&lt;&gt;"",A18&lt;&gt;"",A19&lt;&gt;"",A20&lt;&gt;""),A14,0)</f>
        <v>0</v>
      </c>
    </row>
    <row r="15" ht="9.75" customHeight="1">
      <c r="A15" s="333" t="str">
        <f>CONCATENATE(LEN(A16)," + ",LEN(A17)," + ",LEN(A18)," + ",LEN(A19)," + ",LEN(A20)," ","/5000 chr.")</f>
        <v>0 + 0 + 0 + 0 + 0 /5000 chr.</v>
      </c>
    </row>
    <row r="16" ht="12.75">
      <c r="A16" s="405"/>
    </row>
    <row r="17" ht="12.75">
      <c r="A17" s="404"/>
    </row>
    <row r="18" ht="12.75">
      <c r="A18" s="404"/>
    </row>
    <row r="19" ht="12.75">
      <c r="A19" s="404"/>
    </row>
    <row r="20" ht="12.75">
      <c r="A20" s="406"/>
    </row>
    <row r="21" ht="12.75">
      <c r="A21" s="349"/>
    </row>
    <row r="22" spans="1:2" ht="51">
      <c r="A22" s="331" t="s">
        <v>395</v>
      </c>
      <c r="B22" s="2">
        <f>IF(OR(A24&lt;&gt;"",A25&lt;&gt;"",A26&lt;&gt;"",A27&lt;&gt;"",A28&lt;&gt;""),A22,0)</f>
        <v>0</v>
      </c>
    </row>
    <row r="23" ht="9.75" customHeight="1">
      <c r="A23" s="333" t="str">
        <f>CONCATENATE(LEN(A24)," + ",LEN(A25)," + ",LEN(A26)," + ",LEN(A27)," + ",LEN(A28)," ","/5000 chr.")</f>
        <v>0 + 0 + 0 + 0 + 0 /5000 chr.</v>
      </c>
    </row>
    <row r="24" ht="12.75">
      <c r="A24" s="405"/>
    </row>
    <row r="25" ht="12.75">
      <c r="A25" s="404"/>
    </row>
    <row r="26" ht="12.75">
      <c r="A26" s="404"/>
    </row>
    <row r="27" ht="12.75">
      <c r="A27" s="404"/>
    </row>
    <row r="28" ht="12.75">
      <c r="A28" s="406"/>
    </row>
    <row r="29" ht="12.75">
      <c r="A29" s="349"/>
    </row>
    <row r="30" spans="1:2" ht="76.5">
      <c r="A30" s="331" t="s">
        <v>396</v>
      </c>
      <c r="B30" s="2">
        <f>IF(OR(A32&lt;&gt;"",A33&lt;&gt;"",A34&lt;&gt;"",A35&lt;&gt;"",A36&lt;&gt;""),A30,0)</f>
        <v>0</v>
      </c>
    </row>
    <row r="31" ht="9.75" customHeight="1">
      <c r="A31" s="333" t="str">
        <f>CONCATENATE(LEN(A32)," + ",LEN(A33)," + ",LEN(A34)," + ",LEN(A35)," + ",LEN(A36)," ","/5000 chr.")</f>
        <v>0 + 0 + 0 + 0 + 0 /5000 chr.</v>
      </c>
    </row>
    <row r="32" ht="12.75">
      <c r="A32" s="405"/>
    </row>
    <row r="33" ht="12.75">
      <c r="A33" s="404"/>
    </row>
    <row r="34" ht="12.75">
      <c r="A34" s="404"/>
    </row>
    <row r="35" ht="12.75">
      <c r="A35" s="404"/>
    </row>
    <row r="36" ht="12.75">
      <c r="A36" s="406"/>
    </row>
    <row r="37" ht="13.5" customHeight="1">
      <c r="A37" s="349"/>
    </row>
    <row r="38" spans="1:2" ht="89.25">
      <c r="A38" s="332" t="s">
        <v>458</v>
      </c>
      <c r="B38" s="2">
        <f>IF(OR(A40&lt;&gt;"",A41&lt;&gt;"",A42&lt;&gt;"",A43&lt;&gt;"",A44&lt;&gt;""),A38,0)</f>
        <v>0</v>
      </c>
    </row>
    <row r="39" ht="9.75" customHeight="1">
      <c r="A39" s="333" t="str">
        <f>CONCATENATE(LEN(A40)," + ",LEN(A41)," + ",LEN(A42)," + ",LEN(A43)," + ",LEN(A44)," ","/5000 chr.")</f>
        <v>0 + 0 + 0 + 0 + 0 /5000 chr.</v>
      </c>
    </row>
    <row r="40" ht="12.75">
      <c r="A40" s="405"/>
    </row>
    <row r="41" ht="12.75">
      <c r="A41" s="404"/>
    </row>
    <row r="42" ht="12.75">
      <c r="A42" s="404"/>
    </row>
    <row r="43" ht="12.75">
      <c r="A43" s="404"/>
    </row>
    <row r="44" ht="12.75">
      <c r="A44" s="406"/>
    </row>
    <row r="45" ht="14.25">
      <c r="A45" s="37"/>
    </row>
    <row r="46" spans="1:2" ht="38.25">
      <c r="A46" s="331" t="s">
        <v>459</v>
      </c>
      <c r="B46" s="2">
        <f>IF(OR(A48&lt;&gt;"",A49&lt;&gt;""),A46,0)</f>
        <v>0</v>
      </c>
    </row>
    <row r="47" ht="9.75" customHeight="1">
      <c r="A47" s="333" t="str">
        <f>CONCATENATE(LEN(A48)," + ",LEN(A49)," ","/2000 chr.")</f>
        <v>0 + 0 /2000 chr.</v>
      </c>
    </row>
    <row r="48" ht="12.75">
      <c r="A48" s="405"/>
    </row>
    <row r="49" ht="12.75">
      <c r="A49" s="406"/>
    </row>
    <row r="50" ht="14.25">
      <c r="A50" s="37"/>
    </row>
    <row r="51" spans="1:2" ht="49.5" customHeight="1">
      <c r="A51" s="331" t="s">
        <v>401</v>
      </c>
      <c r="B51" s="2">
        <f>IF(OR(A53&lt;&gt;"",A54&lt;&gt;""),A51,0)</f>
        <v>0</v>
      </c>
    </row>
    <row r="52" ht="9.75" customHeight="1">
      <c r="A52" s="333" t="str">
        <f>CONCATENATE(LEN(A53)," + ",LEN(A54)," ","/2000 chr.")</f>
        <v>0 + 0 /2000 chr.</v>
      </c>
    </row>
    <row r="53" ht="12.75">
      <c r="A53" s="405"/>
    </row>
    <row r="54" ht="12.75">
      <c r="A54" s="406"/>
    </row>
    <row r="55" ht="15">
      <c r="A55" s="38"/>
    </row>
    <row r="56" spans="1:2" ht="14.25" customHeight="1">
      <c r="A56" s="408" t="s">
        <v>402</v>
      </c>
      <c r="B56" s="2">
        <f>IF(AND(A59&lt;&gt;"",A64&lt;&gt;""),A56,0)</f>
        <v>0</v>
      </c>
    </row>
    <row r="57" spans="1:2" ht="38.25">
      <c r="A57" s="331" t="s">
        <v>460</v>
      </c>
      <c r="B57" s="2">
        <f>IF(OR(A59&lt;&gt;"",A60&lt;&gt;""),A57,0)</f>
        <v>0</v>
      </c>
    </row>
    <row r="58" ht="12.75" customHeight="1">
      <c r="A58" s="333" t="str">
        <f>CONCATENATE(LEN(A59)," + ",LEN(A60)," ","/2000 chr.")</f>
        <v>0 + 0 /2000 chr.</v>
      </c>
    </row>
    <row r="59" ht="12.75">
      <c r="A59" s="405"/>
    </row>
    <row r="60" ht="12.75">
      <c r="A60" s="406"/>
    </row>
    <row r="61" ht="12.75" customHeight="1">
      <c r="A61" s="164"/>
    </row>
    <row r="62" spans="1:2" ht="38.25">
      <c r="A62" s="331" t="s">
        <v>403</v>
      </c>
      <c r="B62" s="2">
        <f>IF(OR(A64&lt;&gt;"",A65&lt;&gt;""),A62,0)</f>
        <v>0</v>
      </c>
    </row>
    <row r="63" ht="9.75" customHeight="1">
      <c r="A63" s="333" t="str">
        <f>CONCATENATE(LEN(A64)," + ",LEN(A65)," ","/2000 chr.")</f>
        <v>0 + 0 /2000 chr.</v>
      </c>
    </row>
    <row r="64" spans="1:2" ht="12.75">
      <c r="A64" s="405"/>
      <c r="B64" s="39"/>
    </row>
    <row r="65" spans="1:2" ht="12.75">
      <c r="A65" s="406"/>
      <c r="B65" s="1"/>
    </row>
  </sheetData>
  <sheetProtection/>
  <conditionalFormatting sqref="A5">
    <cfRule type="cellIs" priority="24" dxfId="25" operator="notEqual" stopIfTrue="1">
      <formula>$B$5</formula>
    </cfRule>
  </conditionalFormatting>
  <conditionalFormatting sqref="A22">
    <cfRule type="cellIs" priority="15" dxfId="25" operator="notEqual" stopIfTrue="1">
      <formula>$B$22</formula>
    </cfRule>
  </conditionalFormatting>
  <conditionalFormatting sqref="A14">
    <cfRule type="cellIs" priority="14" dxfId="25" operator="notEqual" stopIfTrue="1">
      <formula>$B$14</formula>
    </cfRule>
  </conditionalFormatting>
  <conditionalFormatting sqref="A30">
    <cfRule type="cellIs" priority="13" dxfId="25" operator="notEqual" stopIfTrue="1">
      <formula>$B$30</formula>
    </cfRule>
  </conditionalFormatting>
  <conditionalFormatting sqref="A38">
    <cfRule type="cellIs" priority="156" dxfId="25" operator="notEqual" stopIfTrue="1">
      <formula>$B$38</formula>
    </cfRule>
  </conditionalFormatting>
  <conditionalFormatting sqref="A46">
    <cfRule type="cellIs" priority="7" dxfId="0" operator="notEqual" stopIfTrue="1">
      <formula>$B$46</formula>
    </cfRule>
  </conditionalFormatting>
  <conditionalFormatting sqref="A51">
    <cfRule type="cellIs" priority="5" dxfId="0" operator="notEqual" stopIfTrue="1">
      <formula>$B$51</formula>
    </cfRule>
  </conditionalFormatting>
  <conditionalFormatting sqref="A57">
    <cfRule type="cellIs" priority="4" dxfId="0" operator="notEqual" stopIfTrue="1">
      <formula>$B$57</formula>
    </cfRule>
  </conditionalFormatting>
  <conditionalFormatting sqref="A62">
    <cfRule type="cellIs" priority="3" dxfId="0" operator="notEqual" stopIfTrue="1">
      <formula>$B$62</formula>
    </cfRule>
  </conditionalFormatting>
  <conditionalFormatting sqref="A56">
    <cfRule type="cellIs" priority="2" dxfId="0" operator="notEqual" stopIfTrue="1">
      <formula>$B$56</formula>
    </cfRule>
  </conditionalFormatting>
  <conditionalFormatting sqref="A13">
    <cfRule type="cellIs" priority="1" dxfId="25" operator="notEqual" stopIfTrue="1">
      <formula>$B$13</formula>
    </cfRule>
  </conditionalFormatting>
  <dataValidations count="1">
    <dataValidation type="textLength" allowBlank="1" showInputMessage="1" showErrorMessage="1" sqref="A64:A65 A24:A29 A40:A44 A59:A61 A53:A54 A16:A21 A7:A13 A32:A37 A48:A49 A3:A4">
      <formula1>1</formula1>
      <formula2>1000</formula2>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C12" sqref="C12"/>
    </sheetView>
  </sheetViews>
  <sheetFormatPr defaultColWidth="9.140625" defaultRowHeight="12.75"/>
  <cols>
    <col min="1" max="1" width="3.7109375" style="119" customWidth="1"/>
    <col min="2" max="2" width="23.28125" style="121" customWidth="1"/>
    <col min="3" max="3" width="55.7109375" style="121" customWidth="1"/>
    <col min="4" max="4" width="22.7109375" style="121" customWidth="1"/>
    <col min="5" max="5" width="16.28125" style="121" customWidth="1"/>
    <col min="6" max="6" width="12.57421875" style="121" customWidth="1"/>
    <col min="7" max="7" width="14.28125" style="121" customWidth="1"/>
    <col min="8" max="16384" width="9.140625" style="119" customWidth="1"/>
  </cols>
  <sheetData>
    <row r="1" spans="1:7" ht="21" customHeight="1" thickBot="1">
      <c r="A1" s="249" t="s">
        <v>406</v>
      </c>
      <c r="B1" s="250"/>
      <c r="C1" s="250"/>
      <c r="D1" s="250"/>
      <c r="E1" s="250"/>
      <c r="F1" s="250"/>
      <c r="G1" s="250"/>
    </row>
    <row r="2" spans="1:7" ht="3.75" customHeight="1">
      <c r="A2" s="251"/>
      <c r="B2" s="265"/>
      <c r="C2" s="265"/>
      <c r="D2" s="265"/>
      <c r="E2" s="123"/>
      <c r="F2" s="123"/>
      <c r="G2" s="123"/>
    </row>
    <row r="3" spans="1:7" ht="11.25" customHeight="1">
      <c r="A3" s="123"/>
      <c r="B3" s="267" t="s">
        <v>328</v>
      </c>
      <c r="C3" s="496">
        <f>T('1. General Data'!C9)</f>
      </c>
      <c r="D3" s="497"/>
      <c r="E3" s="497"/>
      <c r="F3" s="498"/>
      <c r="G3" s="123"/>
    </row>
    <row r="4" spans="1:7" ht="3.75" customHeight="1">
      <c r="A4" s="123"/>
      <c r="B4" s="265"/>
      <c r="C4" s="265"/>
      <c r="D4" s="265"/>
      <c r="E4" s="123"/>
      <c r="F4" s="123"/>
      <c r="G4" s="123"/>
    </row>
    <row r="5" spans="1:7" ht="12" customHeight="1">
      <c r="A5" s="123"/>
      <c r="B5" s="78" t="s">
        <v>324</v>
      </c>
      <c r="C5" s="496">
        <f>T('2. Light Partner 1 data'!C5)</f>
      </c>
      <c r="D5" s="497"/>
      <c r="E5" s="497"/>
      <c r="F5" s="498"/>
      <c r="G5" s="328"/>
    </row>
    <row r="6" spans="1:7" ht="3.75" customHeight="1">
      <c r="A6" s="123"/>
      <c r="B6" s="31"/>
      <c r="C6" s="31"/>
      <c r="D6" s="31"/>
      <c r="E6" s="31"/>
      <c r="F6" s="31"/>
      <c r="G6" s="31"/>
    </row>
    <row r="7" spans="1:7" ht="12" customHeight="1">
      <c r="A7" s="123"/>
      <c r="B7" s="78" t="s">
        <v>325</v>
      </c>
      <c r="C7" s="496">
        <f>T('2. Light Partner 2 data'!C5)</f>
      </c>
      <c r="D7" s="497"/>
      <c r="E7" s="497"/>
      <c r="F7" s="498"/>
      <c r="G7" s="328"/>
    </row>
    <row r="8" spans="1:7" ht="3.75" customHeight="1">
      <c r="A8" s="123"/>
      <c r="B8" s="31"/>
      <c r="C8" s="31"/>
      <c r="D8" s="31"/>
      <c r="E8" s="31"/>
      <c r="F8" s="31"/>
      <c r="G8" s="31"/>
    </row>
    <row r="9" spans="1:7" ht="12" customHeight="1">
      <c r="A9" s="123"/>
      <c r="B9" s="78" t="s">
        <v>326</v>
      </c>
      <c r="C9" s="496">
        <f>T('2. Light Partner 3 data'!C5)</f>
      </c>
      <c r="D9" s="497"/>
      <c r="E9" s="497"/>
      <c r="F9" s="498"/>
      <c r="G9" s="328"/>
    </row>
    <row r="10" spans="1:7" ht="3.75" customHeight="1">
      <c r="A10" s="123"/>
      <c r="B10" s="31"/>
      <c r="C10" s="31"/>
      <c r="D10" s="31"/>
      <c r="E10" s="31"/>
      <c r="F10" s="31"/>
      <c r="G10" s="31"/>
    </row>
    <row r="11" spans="1:7" ht="12" customHeight="1">
      <c r="A11" s="123"/>
      <c r="B11" s="78" t="s">
        <v>327</v>
      </c>
      <c r="C11" s="496">
        <f>T('2. Light Partner 4 data'!C5)</f>
      </c>
      <c r="D11" s="497"/>
      <c r="E11" s="497"/>
      <c r="F11" s="498"/>
      <c r="G11" s="328"/>
    </row>
    <row r="12" spans="1:7" ht="3.75" customHeight="1">
      <c r="A12" s="123"/>
      <c r="B12" s="31"/>
      <c r="C12" s="31"/>
      <c r="D12" s="31"/>
      <c r="E12" s="31"/>
      <c r="F12" s="31"/>
      <c r="G12" s="31"/>
    </row>
    <row r="13" spans="1:7" ht="63.75" customHeight="1">
      <c r="A13" s="330" t="s">
        <v>36</v>
      </c>
      <c r="B13" s="326" t="s">
        <v>404</v>
      </c>
      <c r="C13" s="326" t="s">
        <v>280</v>
      </c>
      <c r="D13" s="326" t="s">
        <v>303</v>
      </c>
      <c r="E13" s="384" t="s">
        <v>405</v>
      </c>
      <c r="F13" s="327" t="s">
        <v>281</v>
      </c>
      <c r="G13" s="326" t="s">
        <v>282</v>
      </c>
    </row>
    <row r="14" spans="1:7" ht="24">
      <c r="A14" s="329" t="s">
        <v>29</v>
      </c>
      <c r="B14" s="221" t="s">
        <v>111</v>
      </c>
      <c r="C14" s="118"/>
      <c r="D14" s="118"/>
      <c r="E14" s="118"/>
      <c r="F14" s="222">
        <f>'8. Light Partner 4 budget'!L266+'8. Light Partner 3 budget'!L266+'8. Light Partner 2 budget'!L266+'8. Light Partner 1 budget'!L266</f>
        <v>0</v>
      </c>
      <c r="G14" s="117"/>
    </row>
    <row r="15" spans="1:7" ht="12">
      <c r="A15" s="120" t="s">
        <v>30</v>
      </c>
      <c r="B15" s="221" t="s">
        <v>125</v>
      </c>
      <c r="C15" s="118"/>
      <c r="D15" s="118"/>
      <c r="E15" s="118"/>
      <c r="F15" s="222">
        <f>'8. Light Partner 4 budget'!L267+'8. Light Partner 3 budget'!L267+'8. Light Partner 2 budget'!L267+'8. Light Partner 1 budget'!L267</f>
        <v>0</v>
      </c>
      <c r="G15" s="117"/>
    </row>
    <row r="16" spans="1:7" ht="12">
      <c r="A16" s="120" t="s">
        <v>31</v>
      </c>
      <c r="B16" s="117" t="s">
        <v>304</v>
      </c>
      <c r="C16" s="118"/>
      <c r="D16" s="118"/>
      <c r="E16" s="118"/>
      <c r="F16" s="222">
        <f>'8. Light Partner 4 budget'!L268+'8. Light Partner 3 budget'!L268+'8. Light Partner 2 budget'!L268+'8. Light Partner 1 budget'!L268</f>
        <v>0</v>
      </c>
      <c r="G16" s="117"/>
    </row>
    <row r="17" spans="1:7" ht="12">
      <c r="A17" s="120" t="s">
        <v>32</v>
      </c>
      <c r="B17" s="117" t="s">
        <v>305</v>
      </c>
      <c r="C17" s="118"/>
      <c r="D17" s="118"/>
      <c r="E17" s="118"/>
      <c r="F17" s="222">
        <f>'8. Light Partner 4 budget'!L269+'8. Light Partner 3 budget'!L269+'8. Light Partner 2 budget'!L269+'8. Light Partner 1 budget'!L269</f>
        <v>0</v>
      </c>
      <c r="G17" s="117"/>
    </row>
    <row r="18" spans="1:7" ht="12">
      <c r="A18" s="120" t="s">
        <v>33</v>
      </c>
      <c r="B18" s="117" t="s">
        <v>306</v>
      </c>
      <c r="C18" s="118"/>
      <c r="D18" s="118"/>
      <c r="E18" s="118"/>
      <c r="F18" s="222">
        <f>'8. Light Partner 4 budget'!L270+'8. Light Partner 3 budget'!L270+'8. Light Partner 2 budget'!L270+'8. Light Partner 1 budget'!L270</f>
        <v>0</v>
      </c>
      <c r="G18" s="117"/>
    </row>
    <row r="19" spans="1:7" ht="12">
      <c r="A19" s="120" t="s">
        <v>34</v>
      </c>
      <c r="B19" s="117" t="s">
        <v>316</v>
      </c>
      <c r="C19" s="118"/>
      <c r="D19" s="118"/>
      <c r="E19" s="118"/>
      <c r="F19" s="222">
        <f>'8. Light Partner 4 budget'!L271+'8. Light Partner 3 budget'!L271+'8. Light Partner 2 budget'!L271+'8. Light Partner 1 budget'!L271</f>
        <v>0</v>
      </c>
      <c r="G19" s="117"/>
    </row>
    <row r="20" spans="1:7" ht="12">
      <c r="A20" s="120" t="s">
        <v>35</v>
      </c>
      <c r="B20" s="117"/>
      <c r="C20" s="118"/>
      <c r="D20" s="118"/>
      <c r="E20" s="118"/>
      <c r="F20" s="222">
        <f>'8. Light Partner 4 budget'!L272+'8. Light Partner 3 budget'!L272+'8. Light Partner 2 budget'!L272+'8. Light Partner 1 budget'!L272</f>
        <v>0</v>
      </c>
      <c r="G20" s="117"/>
    </row>
    <row r="21" spans="1:7" ht="12">
      <c r="A21" s="120" t="s">
        <v>279</v>
      </c>
      <c r="B21" s="117"/>
      <c r="C21" s="118"/>
      <c r="D21" s="118"/>
      <c r="E21" s="118"/>
      <c r="F21" s="222">
        <f>'8. Light Partner 4 budget'!L273+'8. Light Partner 3 budget'!L273+'8. Light Partner 2 budget'!L273+'8. Light Partner 1 budget'!L273</f>
        <v>0</v>
      </c>
      <c r="G21" s="117"/>
    </row>
    <row r="22" spans="1:7" ht="12">
      <c r="A22" s="120" t="s">
        <v>120</v>
      </c>
      <c r="B22" s="117"/>
      <c r="C22" s="118"/>
      <c r="D22" s="118"/>
      <c r="E22" s="118"/>
      <c r="F22" s="222">
        <f>'8. Light Partner 4 budget'!L274+'8. Light Partner 3 budget'!L274+'8. Light Partner 2 budget'!L274+'8. Light Partner 1 budget'!L274</f>
        <v>0</v>
      </c>
      <c r="G22" s="117"/>
    </row>
    <row r="23" spans="1:7" ht="12">
      <c r="A23" s="120" t="s">
        <v>121</v>
      </c>
      <c r="B23" s="117"/>
      <c r="C23" s="118"/>
      <c r="D23" s="118"/>
      <c r="E23" s="118"/>
      <c r="F23" s="222">
        <f>'8. Light Partner 4 budget'!L275+'8. Light Partner 3 budget'!L275+'8. Light Partner 2 budget'!L275+'8. Light Partner 1 budget'!L275</f>
        <v>0</v>
      </c>
      <c r="G23" s="117"/>
    </row>
    <row r="24" spans="1:7" ht="12">
      <c r="A24" s="120" t="s">
        <v>122</v>
      </c>
      <c r="B24" s="117"/>
      <c r="C24" s="118"/>
      <c r="D24" s="118"/>
      <c r="E24" s="118"/>
      <c r="F24" s="222">
        <f>'8. Light Partner 4 budget'!L276+'8. Light Partner 3 budget'!L276+'8. Light Partner 2 budget'!L276+'8. Light Partner 1 budget'!L276</f>
        <v>0</v>
      </c>
      <c r="G24" s="117"/>
    </row>
    <row r="25" spans="1:7" ht="12">
      <c r="A25" s="120" t="s">
        <v>123</v>
      </c>
      <c r="B25" s="117"/>
      <c r="C25" s="118"/>
      <c r="D25" s="118"/>
      <c r="E25" s="118"/>
      <c r="F25" s="222">
        <f>'8. Light Partner 4 budget'!L277+'8. Light Partner 3 budget'!L277+'8. Light Partner 2 budget'!L277+'8. Light Partner 1 budget'!L277</f>
        <v>0</v>
      </c>
      <c r="G25" s="117"/>
    </row>
  </sheetData>
  <sheetProtection selectLockedCells="1"/>
  <mergeCells count="5">
    <mergeCell ref="C5:F5"/>
    <mergeCell ref="C11:F11"/>
    <mergeCell ref="C3:F3"/>
    <mergeCell ref="C7:F7"/>
    <mergeCell ref="C9:F9"/>
  </mergeCells>
  <dataValidations count="4">
    <dataValidation type="textLength" operator="lessThanOrEqual" allowBlank="1" showInputMessage="1" showErrorMessage="1" sqref="C14:C25">
      <formula1>500</formula1>
    </dataValidation>
    <dataValidation type="textLength" allowBlank="1" showInputMessage="1" showErrorMessage="1" sqref="G14:G25">
      <formula1>0</formula1>
      <formula2>50</formula2>
    </dataValidation>
    <dataValidation type="textLength" operator="lessThan" allowBlank="1" showInputMessage="1" showErrorMessage="1" sqref="B14:B25">
      <formula1>130</formula1>
    </dataValidation>
    <dataValidation type="textLength" operator="lessThanOrEqual" allowBlank="1" showInputMessage="1" showErrorMessage="1" sqref="D14:E25">
      <formula1>130</formula1>
    </dataValidation>
  </dataValidations>
  <printOptions/>
  <pageMargins left="0.1968503937007874" right="0.15748031496062992" top="0.7874015748031497" bottom="0.4724409448818898" header="0" footer="0.31496062992125984"/>
  <pageSetup fitToHeight="4" fitToWidth="1" horizontalDpi="600" verticalDpi="600" orientation="landscape" scale="79" r:id="rId1"/>
  <headerFooter alignWithMargins="0">
    <oddFooter xml:space="preserve">&amp;C&amp;"Arial,Italic"&amp;8&amp;A&amp;R&amp;"Arial,Italic"&amp;8Page &amp;P of &amp;N </oddFooter>
  </headerFooter>
  <colBreaks count="1" manualBreakCount="1">
    <brk id="7" max="20" man="1"/>
  </colBreaks>
</worksheet>
</file>

<file path=xl/worksheets/sheet8.xml><?xml version="1.0" encoding="utf-8"?>
<worksheet xmlns="http://schemas.openxmlformats.org/spreadsheetml/2006/main" xmlns:r="http://schemas.openxmlformats.org/officeDocument/2006/relationships">
  <sheetPr>
    <pageSetUpPr fitToPage="1"/>
  </sheetPr>
  <dimension ref="A1:AG193"/>
  <sheetViews>
    <sheetView zoomScalePageLayoutView="0" workbookViewId="0" topLeftCell="A1">
      <selection activeCell="C4" sqref="C4"/>
    </sheetView>
  </sheetViews>
  <sheetFormatPr defaultColWidth="9.140625" defaultRowHeight="12.75"/>
  <cols>
    <col min="1" max="1" width="9.140625" style="130" customWidth="1"/>
    <col min="2" max="2" width="8.8515625" style="130" customWidth="1"/>
    <col min="3" max="3" width="59.28125" style="130" customWidth="1"/>
    <col min="4" max="4" width="7.7109375" style="130" customWidth="1"/>
    <col min="5" max="5" width="9.8515625" style="130" customWidth="1"/>
    <col min="6" max="6" width="12.421875" style="130" customWidth="1"/>
    <col min="7" max="7" width="40.421875" style="130" customWidth="1"/>
    <col min="8" max="8" width="12.57421875" style="130" hidden="1" customWidth="1"/>
    <col min="9" max="10" width="10.00390625" style="130" hidden="1" customWidth="1"/>
    <col min="11" max="11" width="9.28125" style="130" hidden="1" customWidth="1"/>
    <col min="12" max="12" width="13.00390625" style="130" hidden="1" customWidth="1"/>
    <col min="13" max="13" width="14.7109375" style="130" hidden="1" customWidth="1"/>
    <col min="14" max="32" width="9.140625" style="130" customWidth="1"/>
    <col min="33" max="16384" width="9.140625" style="130" customWidth="1"/>
  </cols>
  <sheetData>
    <row r="1" spans="1:8" ht="15.75">
      <c r="A1" s="508" t="s">
        <v>147</v>
      </c>
      <c r="B1" s="468"/>
      <c r="C1" s="468"/>
      <c r="D1" s="468"/>
      <c r="E1" s="468"/>
      <c r="F1" s="468"/>
      <c r="G1" s="468"/>
      <c r="H1" s="233"/>
    </row>
    <row r="3" spans="1:8" ht="12.75">
      <c r="A3" s="513" t="s">
        <v>397</v>
      </c>
      <c r="B3" s="514"/>
      <c r="C3" s="515">
        <f>T('1. General Data'!C9)</f>
      </c>
      <c r="D3" s="516"/>
      <c r="E3" s="516"/>
      <c r="F3" s="516"/>
      <c r="G3" s="517"/>
      <c r="H3" s="156"/>
    </row>
    <row r="4" ht="12.75">
      <c r="A4" s="31"/>
    </row>
    <row r="5" spans="1:8" ht="48.75" customHeight="1">
      <c r="A5" s="499" t="s">
        <v>399</v>
      </c>
      <c r="B5" s="512"/>
      <c r="C5" s="512"/>
      <c r="D5" s="512"/>
      <c r="E5" s="512"/>
      <c r="F5" s="512"/>
      <c r="G5" s="512"/>
      <c r="H5" s="258"/>
    </row>
    <row r="6" spans="1:8" ht="25.5">
      <c r="A6" s="131" t="s">
        <v>167</v>
      </c>
      <c r="B6" s="131" t="s">
        <v>37</v>
      </c>
      <c r="C6" s="131" t="s">
        <v>160</v>
      </c>
      <c r="D6" s="131" t="s">
        <v>24</v>
      </c>
      <c r="E6" s="131" t="s">
        <v>98</v>
      </c>
      <c r="F6" s="131" t="s">
        <v>99</v>
      </c>
      <c r="H6" s="258"/>
    </row>
    <row r="7" spans="1:33" ht="38.25">
      <c r="A7" s="132">
        <f>IF(ISERROR(INDEX(A$90:A$193,$I7,1)),"",INDEX(A$90:A$193,$I7,1))</f>
      </c>
      <c r="B7" s="132">
        <f>IF(ISERROR(INDEX(B$90:B$193,$I7,1)),"",INDEX(B$90:B$193,$I7,1))</f>
      </c>
      <c r="C7" s="74" t="s">
        <v>370</v>
      </c>
      <c r="D7" s="132">
        <f>IF(ISERROR(INDEX(D$90:D$193,$I7,1)),"",INDEX(D$90:D$193,$I7,1))</f>
      </c>
      <c r="E7" s="132">
        <v>5208</v>
      </c>
      <c r="F7" s="132">
        <v>5500</v>
      </c>
      <c r="H7" s="254"/>
      <c r="I7" s="129">
        <f>IF(ISERROR(MATCH(C7,C$90:C$193,0)),"",MATCH(C7,C$90:C$193,0))</f>
      </c>
      <c r="J7" s="130">
        <f>IF(OR(M7="",M7="-",M7=0),0,IF(AND(E7&lt;&gt;"",F7&lt;&gt;"",G7&lt;&gt;""),0,C7))</f>
        <v>0</v>
      </c>
      <c r="K7" s="3"/>
      <c r="L7" s="130">
        <f>IF(AND(E7&lt;&gt;"",F7&lt;&gt;"",C7&lt;&gt;"",(F7-E7)&gt;0),1,0)</f>
        <v>1</v>
      </c>
      <c r="M7" s="130">
        <f>IF(ISERROR(INDEX(H$90:H$115,$I7,1)),"",INDEX(H$90:H$115,$I7,1))</f>
      </c>
      <c r="AG7" s="165" t="s">
        <v>285</v>
      </c>
    </row>
    <row r="8" spans="1:8" ht="55.5" customHeight="1">
      <c r="A8" s="509" t="s">
        <v>398</v>
      </c>
      <c r="B8" s="509"/>
      <c r="C8" s="509"/>
      <c r="D8" s="509"/>
      <c r="E8" s="509"/>
      <c r="F8" s="509"/>
      <c r="G8" s="510"/>
      <c r="H8" s="258"/>
    </row>
    <row r="9" spans="1:7" s="2" customFormat="1" ht="9.75" customHeight="1">
      <c r="A9" s="36"/>
      <c r="B9" s="36"/>
      <c r="C9" s="36"/>
      <c r="D9" s="36"/>
      <c r="F9" s="122">
        <f>LEN(A10)</f>
        <v>0</v>
      </c>
      <c r="G9" s="122" t="s">
        <v>119</v>
      </c>
    </row>
    <row r="10" spans="1:8" ht="90.75" customHeight="1">
      <c r="A10" s="511"/>
      <c r="B10" s="511"/>
      <c r="C10" s="511"/>
      <c r="D10" s="511"/>
      <c r="E10" s="511"/>
      <c r="F10" s="511"/>
      <c r="G10" s="511"/>
      <c r="H10" s="258"/>
    </row>
    <row r="11" spans="1:8" ht="12.75" customHeight="1">
      <c r="A11" s="259"/>
      <c r="B11" s="260"/>
      <c r="C11" s="261"/>
      <c r="D11" s="261"/>
      <c r="E11" s="261"/>
      <c r="F11" s="261"/>
      <c r="G11" s="261"/>
      <c r="H11" s="258"/>
    </row>
    <row r="12" spans="1:8" ht="99.75" customHeight="1">
      <c r="A12" s="499" t="s">
        <v>400</v>
      </c>
      <c r="B12" s="500"/>
      <c r="C12" s="500"/>
      <c r="D12" s="500"/>
      <c r="E12" s="500"/>
      <c r="F12" s="500"/>
      <c r="G12" s="500"/>
      <c r="H12" s="237"/>
    </row>
    <row r="13" spans="1:9" ht="67.5" customHeight="1">
      <c r="A13" s="131" t="s">
        <v>167</v>
      </c>
      <c r="B13" s="131" t="s">
        <v>37</v>
      </c>
      <c r="C13" s="131" t="s">
        <v>97</v>
      </c>
      <c r="D13" s="131" t="s">
        <v>24</v>
      </c>
      <c r="E13" s="131" t="s">
        <v>98</v>
      </c>
      <c r="F13" s="131" t="s">
        <v>99</v>
      </c>
      <c r="G13" s="131" t="s">
        <v>450</v>
      </c>
      <c r="H13" s="252"/>
      <c r="I13" s="129"/>
    </row>
    <row r="14" spans="1:9" ht="12.75" customHeight="1">
      <c r="A14" s="507" t="s">
        <v>88</v>
      </c>
      <c r="B14" s="507"/>
      <c r="C14" s="507"/>
      <c r="D14" s="507"/>
      <c r="E14" s="507"/>
      <c r="F14" s="507"/>
      <c r="G14" s="507"/>
      <c r="H14" s="129">
        <f>IF(SUM(H15:H33)&gt;=2,A14,SUM(H15:H33))</f>
        <v>0</v>
      </c>
      <c r="I14" s="129"/>
    </row>
    <row r="15" spans="1:13" ht="12.75">
      <c r="A15" s="132" t="str">
        <f>IF(ISERROR(INDEX(A$64:A$80,I15,1)),"",INDEX(A$64:A$80,I15,1))</f>
        <v>G1</v>
      </c>
      <c r="B15" s="132" t="str">
        <f>IF(ISERROR(INDEX(B$64:B$80,I15,1)),"",INDEX(B$64:B$80,I15,1))</f>
        <v>result</v>
      </c>
      <c r="C15" s="150" t="s">
        <v>102</v>
      </c>
      <c r="D15" s="132" t="str">
        <f>IF(ISERROR(INDEX(D$64:D$80,I15,1)),"",INDEX(D$64:D$80,I15,1))</f>
        <v>pcs</v>
      </c>
      <c r="E15" s="151"/>
      <c r="F15" s="151"/>
      <c r="G15" s="387"/>
      <c r="H15" s="129">
        <f>IF(AND(C15&lt;&gt;"",E15&lt;&gt;"",F15&lt;&gt;"",G15&lt;&gt;""),1,0)</f>
        <v>0</v>
      </c>
      <c r="I15" s="129">
        <f>IF(ISERROR(MATCH(C15,C$64:C$80,0)),"",MATCH(C15,C$64:C$80,0))</f>
        <v>1</v>
      </c>
      <c r="M15" s="191"/>
    </row>
    <row r="16" spans="1:9" ht="3" customHeight="1">
      <c r="A16" s="93"/>
      <c r="B16" s="86"/>
      <c r="C16" s="86"/>
      <c r="D16" s="86"/>
      <c r="E16" s="236"/>
      <c r="F16" s="236"/>
      <c r="G16" s="86"/>
      <c r="H16" s="129"/>
      <c r="I16" s="129">
        <f>IF(ISERROR(MATCH(C16,C$90:C$115,0)),"",MATCH(C16,C$90:C$115,0))</f>
      </c>
    </row>
    <row r="17" spans="1:9" ht="25.5">
      <c r="A17" s="132" t="str">
        <f>IF(ISERROR(INDEX(A$64:A$80,I17,1)),"",INDEX(A$64:A$80,I17,1))</f>
        <v>G4</v>
      </c>
      <c r="B17" s="132" t="str">
        <f>IF(ISERROR(INDEX(B$64:B$80,I17,1)),"",INDEX(B$64:B$80,I17,1))</f>
        <v>result</v>
      </c>
      <c r="C17" s="150" t="s">
        <v>161</v>
      </c>
      <c r="D17" s="132" t="str">
        <f>IF(ISERROR(INDEX(D$64:D$80,I17,1)),"",INDEX(D$64:D$80,I17,1))</f>
        <v>persons</v>
      </c>
      <c r="E17" s="151"/>
      <c r="F17" s="151"/>
      <c r="G17" s="102"/>
      <c r="H17" s="129">
        <f>IF(AND(C17&lt;&gt;"",E17&lt;&gt;"",F17&lt;&gt;"",G17&lt;&gt;""),1,0)</f>
        <v>0</v>
      </c>
      <c r="I17" s="129">
        <f aca="true" t="shared" si="0" ref="I17:I34">IF(ISERROR(MATCH(C17,C$64:C$80,0)),"",MATCH(C17,C$64:C$80,0))</f>
        <v>4</v>
      </c>
    </row>
    <row r="18" spans="1:9" ht="3" customHeight="1">
      <c r="A18" s="93"/>
      <c r="B18" s="86"/>
      <c r="C18" s="86"/>
      <c r="D18" s="86"/>
      <c r="E18" s="236"/>
      <c r="F18" s="236"/>
      <c r="G18" s="86"/>
      <c r="H18" s="129"/>
      <c r="I18" s="129">
        <f t="shared" si="0"/>
      </c>
    </row>
    <row r="19" spans="1:9" ht="25.5">
      <c r="A19" s="132" t="str">
        <f>IF(ISERROR(INDEX(A$64:A$80,I19,1)),"",INDEX(A$64:A$80,I19,1))</f>
        <v>G5</v>
      </c>
      <c r="B19" s="132" t="str">
        <f>IF(ISERROR(INDEX(B$64:B$80,I19,1)),"",INDEX(B$64:B$80,I19,1))</f>
        <v>output</v>
      </c>
      <c r="C19" s="150" t="s">
        <v>162</v>
      </c>
      <c r="D19" s="132" t="str">
        <f>IF(ISERROR(INDEX(D$64:D$80,I19,1)),"",INDEX(D$64:D$80,I19,1))</f>
        <v>pcs</v>
      </c>
      <c r="E19" s="151"/>
      <c r="F19" s="151"/>
      <c r="G19" s="102"/>
      <c r="H19" s="129">
        <f>IF(AND(C19&lt;&gt;"",E19&lt;&gt;"",F19&lt;&gt;"",G19&lt;&gt;""),1,0)</f>
        <v>0</v>
      </c>
      <c r="I19" s="129">
        <f t="shared" si="0"/>
        <v>5</v>
      </c>
    </row>
    <row r="20" spans="1:9" ht="3" customHeight="1">
      <c r="A20" s="93"/>
      <c r="B20" s="86"/>
      <c r="C20" s="86"/>
      <c r="D20" s="86"/>
      <c r="E20" s="236"/>
      <c r="F20" s="236"/>
      <c r="G20" s="86"/>
      <c r="H20" s="129"/>
      <c r="I20" s="129">
        <f t="shared" si="0"/>
      </c>
    </row>
    <row r="21" spans="1:9" ht="12.75">
      <c r="A21" s="132">
        <f>IF(ISERROR(INDEX(A$64:A$80,I21,1)),"",INDEX(A$64:A$80,I21,1))</f>
      </c>
      <c r="B21" s="132">
        <f>IF(ISERROR(INDEX(B$64:B$80,I21,1)),"",INDEX(B$64:B$80,I21,1))</f>
      </c>
      <c r="C21" s="150"/>
      <c r="D21" s="132">
        <f>IF(ISERROR(INDEX(D$64:D$80,I21,1)),"",INDEX(D$64:D$80,I21,1))</f>
      </c>
      <c r="E21" s="151"/>
      <c r="F21" s="151"/>
      <c r="G21" s="102"/>
      <c r="H21" s="129">
        <f>IF(AND(C21&lt;&gt;"",E21&lt;&gt;"",F21&lt;&gt;"",G21&lt;&gt;""),1,0)</f>
        <v>0</v>
      </c>
      <c r="I21" s="129">
        <f t="shared" si="0"/>
      </c>
    </row>
    <row r="22" spans="1:9" ht="3" customHeight="1">
      <c r="A22" s="93"/>
      <c r="B22" s="86"/>
      <c r="C22" s="86"/>
      <c r="D22" s="86"/>
      <c r="E22" s="236"/>
      <c r="F22" s="236"/>
      <c r="G22" s="86"/>
      <c r="H22" s="129"/>
      <c r="I22" s="129">
        <f t="shared" si="0"/>
      </c>
    </row>
    <row r="23" spans="1:9" ht="12.75">
      <c r="A23" s="132">
        <f>IF(ISERROR(INDEX(A$64:A$80,I23,1)),"",INDEX(A$64:A$80,I23,1))</f>
      </c>
      <c r="B23" s="132">
        <f>IF(ISERROR(INDEX(B$64:B$80,I23,1)),"",INDEX(B$64:B$80,I23,1))</f>
      </c>
      <c r="C23" s="150"/>
      <c r="D23" s="132">
        <f>IF(ISERROR(INDEX(D$64:D$80,I23,1)),"",INDEX(D$64:D$80,I23,1))</f>
      </c>
      <c r="E23" s="151"/>
      <c r="F23" s="151"/>
      <c r="G23" s="102"/>
      <c r="H23" s="129">
        <f>IF(AND(C23&lt;&gt;"",E23&lt;&gt;"",F23&lt;&gt;"",G23&lt;&gt;""),1,0)</f>
        <v>0</v>
      </c>
      <c r="I23" s="129">
        <f t="shared" si="0"/>
      </c>
    </row>
    <row r="24" spans="1:9" ht="3" customHeight="1">
      <c r="A24" s="93"/>
      <c r="B24" s="86"/>
      <c r="C24" s="86"/>
      <c r="D24" s="86"/>
      <c r="E24" s="236"/>
      <c r="F24" s="236"/>
      <c r="G24" s="102"/>
      <c r="H24" s="129"/>
      <c r="I24" s="129">
        <f t="shared" si="0"/>
      </c>
    </row>
    <row r="25" spans="1:9" ht="12.75">
      <c r="A25" s="132">
        <f>IF(ISERROR(INDEX(A$64:A$80,I25,1)),"",INDEX(A$64:A$80,I25,1))</f>
      </c>
      <c r="B25" s="132">
        <f>IF(ISERROR(INDEX(B$64:B$80,I25,1)),"",INDEX(B$64:B$80,I25,1))</f>
      </c>
      <c r="C25" s="150"/>
      <c r="D25" s="132">
        <f>IF(ISERROR(INDEX(D$64:D$80,I25,1)),"",INDEX(D$64:D$80,I25,1))</f>
      </c>
      <c r="E25" s="151"/>
      <c r="F25" s="151"/>
      <c r="G25" s="335"/>
      <c r="H25" s="129">
        <f>IF(AND(C25&lt;&gt;"",E25&lt;&gt;"",F25&lt;&gt;"",G25&lt;&gt;""),1,0)</f>
        <v>0</v>
      </c>
      <c r="I25" s="129">
        <f t="shared" si="0"/>
      </c>
    </row>
    <row r="26" spans="1:9" ht="3" customHeight="1">
      <c r="A26" s="93"/>
      <c r="B26" s="86"/>
      <c r="C26" s="86"/>
      <c r="D26" s="86"/>
      <c r="E26" s="236"/>
      <c r="F26" s="236"/>
      <c r="G26" s="102"/>
      <c r="H26" s="129"/>
      <c r="I26" s="129">
        <f t="shared" si="0"/>
      </c>
    </row>
    <row r="27" spans="1:9" ht="12.75">
      <c r="A27" s="132">
        <f>IF(ISERROR(INDEX(A$64:A$80,I27,1)),"",INDEX(A$64:A$80,I27,1))</f>
      </c>
      <c r="B27" s="132">
        <f>IF(ISERROR(INDEX(B$64:B$80,I27,1)),"",INDEX(B$64:B$80,I27,1))</f>
      </c>
      <c r="C27" s="150"/>
      <c r="D27" s="132">
        <f>IF(ISERROR(INDEX(D$64:D$80,I27,1)),"",INDEX(D$64:D$80,I27,1))</f>
      </c>
      <c r="E27" s="151"/>
      <c r="F27" s="151"/>
      <c r="G27" s="102"/>
      <c r="H27" s="129">
        <f>IF(AND(C27&lt;&gt;"",E27&lt;&gt;"",F27&lt;&gt;"",G27&lt;&gt;""),1,0)</f>
        <v>0</v>
      </c>
      <c r="I27" s="129">
        <f t="shared" si="0"/>
      </c>
    </row>
    <row r="28" spans="1:9" ht="3" customHeight="1">
      <c r="A28" s="93"/>
      <c r="B28" s="86"/>
      <c r="C28" s="86"/>
      <c r="D28" s="86"/>
      <c r="E28" s="236"/>
      <c r="F28" s="236"/>
      <c r="G28" s="86"/>
      <c r="H28" s="129"/>
      <c r="I28" s="129">
        <f t="shared" si="0"/>
      </c>
    </row>
    <row r="29" spans="1:9" ht="12.75">
      <c r="A29" s="132">
        <f>IF(ISERROR(INDEX(A$64:A$80,I29,1)),"",INDEX(A$64:A$80,I29,1))</f>
      </c>
      <c r="B29" s="132">
        <f>IF(ISERROR(INDEX(B$64:B$80,I29,1)),"",INDEX(B$64:B$80,I29,1))</f>
      </c>
      <c r="C29" s="150"/>
      <c r="D29" s="132">
        <f>IF(ISERROR(INDEX(D$64:D$80,I29,1)),"",INDEX(D$64:D$80,I29,1))</f>
      </c>
      <c r="E29" s="151"/>
      <c r="F29" s="151"/>
      <c r="G29" s="102"/>
      <c r="H29" s="129">
        <f>IF(AND(C29&lt;&gt;"",E29&lt;&gt;"",F29&lt;&gt;"",G29&lt;&gt;""),1,0)</f>
        <v>0</v>
      </c>
      <c r="I29" s="129">
        <f t="shared" si="0"/>
      </c>
    </row>
    <row r="30" spans="1:9" ht="3" customHeight="1">
      <c r="A30" s="93"/>
      <c r="B30" s="86"/>
      <c r="C30" s="86"/>
      <c r="D30" s="86"/>
      <c r="E30" s="236"/>
      <c r="F30" s="236"/>
      <c r="G30" s="102"/>
      <c r="H30" s="129"/>
      <c r="I30" s="129">
        <f t="shared" si="0"/>
      </c>
    </row>
    <row r="31" spans="1:9" ht="12.75">
      <c r="A31" s="132">
        <f>IF(ISERROR(INDEX(A$64:A$80,I31,1)),"",INDEX(A$64:A$80,I31,1))</f>
      </c>
      <c r="B31" s="132">
        <f>IF(ISERROR(INDEX(B$64:B$80,I31,1)),"",INDEX(B$64:B$80,I31,1))</f>
      </c>
      <c r="C31" s="150"/>
      <c r="D31" s="132">
        <f>IF(ISERROR(INDEX(D$64:D$80,I31,1)),"",INDEX(D$64:D$80,I31,1))</f>
      </c>
      <c r="E31" s="151"/>
      <c r="F31" s="151"/>
      <c r="G31" s="335"/>
      <c r="H31" s="129">
        <f>IF(AND(C31&lt;&gt;"",E31&lt;&gt;"",F31&lt;&gt;"",G31&lt;&gt;""),1,0)</f>
        <v>0</v>
      </c>
      <c r="I31" s="129">
        <f t="shared" si="0"/>
      </c>
    </row>
    <row r="32" spans="1:9" ht="3" customHeight="1">
      <c r="A32" s="93"/>
      <c r="B32" s="86"/>
      <c r="C32" s="86"/>
      <c r="D32" s="86"/>
      <c r="E32" s="236"/>
      <c r="F32" s="236"/>
      <c r="G32" s="102"/>
      <c r="H32" s="129"/>
      <c r="I32" s="129">
        <f t="shared" si="0"/>
      </c>
    </row>
    <row r="33" spans="1:9" ht="12.75">
      <c r="A33" s="132">
        <f>IF(ISERROR(INDEX(A$64:A$80,I33,1)),"",INDEX(A$64:A$80,I33,1))</f>
      </c>
      <c r="B33" s="132">
        <f>IF(ISERROR(INDEX(B$64:B$80,I33,1)),"",INDEX(B$64:B$80,I33,1))</f>
      </c>
      <c r="C33" s="150"/>
      <c r="D33" s="132">
        <f>IF(ISERROR(INDEX(D$64:D$80,I33,1)),"",INDEX(D$64:D$80,I33,1))</f>
      </c>
      <c r="E33" s="151"/>
      <c r="F33" s="151"/>
      <c r="G33" s="102"/>
      <c r="H33" s="129">
        <f>IF(AND(C33&lt;&gt;"",E33&lt;&gt;"",F33&lt;&gt;"",G33&lt;&gt;""),1,0)</f>
        <v>0</v>
      </c>
      <c r="I33" s="129">
        <f t="shared" si="0"/>
      </c>
    </row>
    <row r="34" spans="1:9" ht="12.75" customHeight="1">
      <c r="A34" s="507" t="s">
        <v>116</v>
      </c>
      <c r="B34" s="507"/>
      <c r="C34" s="507"/>
      <c r="D34" s="507"/>
      <c r="E34" s="507"/>
      <c r="F34" s="507"/>
      <c r="G34" s="507"/>
      <c r="H34" s="129">
        <f>IF(SUM(H35:H45)&gt;=1,A34,SUM(H35:H45))</f>
        <v>0</v>
      </c>
      <c r="I34" s="129">
        <f t="shared" si="0"/>
      </c>
    </row>
    <row r="35" spans="1:9" ht="25.5">
      <c r="A35" s="132" t="str">
        <f>IF(ISERROR(INDEX(A$83:A$88,I35,1)),"",INDEX(A$83:A$88,I35,1))</f>
        <v>H1</v>
      </c>
      <c r="B35" s="132" t="str">
        <f>IF(ISERROR(INDEX(B$83:B$88,I35,1)),"",INDEX(B$83:B$88,I35,1))</f>
        <v>output</v>
      </c>
      <c r="C35" s="150" t="s">
        <v>184</v>
      </c>
      <c r="D35" s="132" t="str">
        <f>IF(ISERROR(INDEX(D$83:D$88,I35,1)),"",INDEX(D$83:D$88,I35,1))</f>
        <v>pcs</v>
      </c>
      <c r="E35" s="151"/>
      <c r="F35" s="151"/>
      <c r="G35" s="102"/>
      <c r="H35" s="129">
        <f>IF(AND(C35&lt;&gt;"",E35&lt;&gt;"",F35&lt;&gt;"",G35&lt;&gt;""),1,0)</f>
        <v>0</v>
      </c>
      <c r="I35" s="129">
        <f aca="true" t="shared" si="1" ref="I35:I45">IF(ISERROR(MATCH(C35,C$83:C$88,0)),"",MATCH(C35,C$83:C$88,0))</f>
        <v>1</v>
      </c>
    </row>
    <row r="36" spans="1:9" ht="3" customHeight="1">
      <c r="A36" s="93"/>
      <c r="B36" s="86"/>
      <c r="C36" s="86"/>
      <c r="D36" s="86"/>
      <c r="E36" s="236"/>
      <c r="F36" s="236"/>
      <c r="G36" s="86"/>
      <c r="H36" s="129"/>
      <c r="I36" s="129">
        <f t="shared" si="1"/>
      </c>
    </row>
    <row r="37" spans="1:9" ht="25.5">
      <c r="A37" s="132" t="str">
        <f>IF(ISERROR(INDEX(A$83:A$88,I37,1)),"",INDEX(A$83:A$88,I37,1))</f>
        <v>H2</v>
      </c>
      <c r="B37" s="132" t="str">
        <f>IF(ISERROR(INDEX(B$83:B$88,I37,1)),"",INDEX(B$83:B$88,I37,1))</f>
        <v>output</v>
      </c>
      <c r="C37" s="150" t="s">
        <v>185</v>
      </c>
      <c r="D37" s="132" t="str">
        <f>IF(ISERROR(INDEX(D$83:D$88,I37,1)),"",INDEX(D$83:D$88,I37,1))</f>
        <v>pcs</v>
      </c>
      <c r="E37" s="151"/>
      <c r="F37" s="151"/>
      <c r="G37" s="102"/>
      <c r="H37" s="129">
        <f>IF(AND(C37&lt;&gt;"",E37&lt;&gt;"",F37&lt;&gt;"",G37&lt;&gt;""),1,0)</f>
        <v>0</v>
      </c>
      <c r="I37" s="129">
        <f t="shared" si="1"/>
        <v>2</v>
      </c>
    </row>
    <row r="38" spans="1:9" ht="3" customHeight="1">
      <c r="A38" s="93"/>
      <c r="B38" s="86"/>
      <c r="C38" s="86"/>
      <c r="D38" s="86"/>
      <c r="E38" s="236"/>
      <c r="F38" s="236"/>
      <c r="G38" s="86"/>
      <c r="H38" s="129"/>
      <c r="I38" s="129">
        <f t="shared" si="1"/>
      </c>
    </row>
    <row r="39" spans="1:9" ht="12.75">
      <c r="A39" s="132">
        <f>IF(ISERROR(INDEX(A$83:A$88,I39,1)),"",INDEX(A$83:A$88,I39,1))</f>
      </c>
      <c r="B39" s="132">
        <f>IF(ISERROR(INDEX(B$83:B$88,I39,1)),"",INDEX(B$83:B$88,I39,1))</f>
      </c>
      <c r="C39" s="150"/>
      <c r="D39" s="132">
        <f>IF(ISERROR(INDEX(D$83:D$88,I39,1)),"",INDEX(D$83:D$88,I39,1))</f>
      </c>
      <c r="E39" s="151"/>
      <c r="F39" s="151"/>
      <c r="G39" s="102"/>
      <c r="H39" s="129">
        <f>IF(AND(C39&lt;&gt;"",E39&lt;&gt;"",F39&lt;&gt;"",G39&lt;&gt;""),1,0)</f>
        <v>0</v>
      </c>
      <c r="I39" s="129">
        <f t="shared" si="1"/>
      </c>
    </row>
    <row r="40" spans="1:9" ht="3" customHeight="1">
      <c r="A40" s="93"/>
      <c r="B40" s="86"/>
      <c r="C40" s="86"/>
      <c r="D40" s="86"/>
      <c r="E40" s="236"/>
      <c r="F40" s="236"/>
      <c r="G40" s="86"/>
      <c r="H40" s="129"/>
      <c r="I40" s="129">
        <f t="shared" si="1"/>
      </c>
    </row>
    <row r="41" spans="1:9" s="317" customFormat="1" ht="12.75">
      <c r="A41" s="132">
        <f>IF(ISERROR(INDEX(A$83:A$88,I41,1)),"",INDEX(A$83:A$88,I41,1))</f>
      </c>
      <c r="B41" s="132">
        <f>IF(ISERROR(INDEX(B$83:B$88,I41,1)),"",INDEX(B$83:B$88,I41,1))</f>
      </c>
      <c r="C41" s="150"/>
      <c r="D41" s="132">
        <f>IF(ISERROR(INDEX(D$83:D$88,I41,1)),"",INDEX(D$83:D$88,I41,1))</f>
      </c>
      <c r="E41" s="314"/>
      <c r="F41" s="314"/>
      <c r="G41" s="315"/>
      <c r="H41" s="316">
        <f>IF(AND(C41&lt;&gt;"",E41&lt;&gt;"",F41&lt;&gt;"",G41&lt;&gt;""),1,0)</f>
        <v>0</v>
      </c>
      <c r="I41" s="316">
        <f t="shared" si="1"/>
      </c>
    </row>
    <row r="42" spans="1:9" s="317" customFormat="1" ht="3" customHeight="1">
      <c r="A42" s="318"/>
      <c r="B42" s="319"/>
      <c r="C42" s="319"/>
      <c r="D42" s="319"/>
      <c r="E42" s="320"/>
      <c r="F42" s="320"/>
      <c r="G42" s="319"/>
      <c r="H42" s="316"/>
      <c r="I42" s="316">
        <f t="shared" si="1"/>
      </c>
    </row>
    <row r="43" spans="1:9" ht="12.75">
      <c r="A43" s="132">
        <f>IF(ISERROR(INDEX(A$83:A$88,I43,1)),"",INDEX(A$83:A$88,I43,1))</f>
      </c>
      <c r="B43" s="132">
        <f>IF(ISERROR(INDEX(B$83:B$88,I43,1)),"",INDEX(B$83:B$88,I43,1))</f>
      </c>
      <c r="C43" s="150"/>
      <c r="D43" s="132">
        <f>IF(ISERROR(INDEX(D$83:D$88,I43,1)),"",INDEX(D$83:D$88,I43,1))</f>
      </c>
      <c r="E43" s="151"/>
      <c r="F43" s="151"/>
      <c r="G43" s="102"/>
      <c r="H43" s="129">
        <f>IF(AND(C43&lt;&gt;"",E43&lt;&gt;"",F43&lt;&gt;"",G43&lt;&gt;""),1,0)</f>
        <v>0</v>
      </c>
      <c r="I43" s="129">
        <f t="shared" si="1"/>
      </c>
    </row>
    <row r="44" spans="1:9" ht="3" customHeight="1">
      <c r="A44" s="93"/>
      <c r="B44" s="86"/>
      <c r="C44" s="86"/>
      <c r="D44" s="86"/>
      <c r="E44" s="236"/>
      <c r="F44" s="236"/>
      <c r="G44" s="102"/>
      <c r="H44" s="129"/>
      <c r="I44" s="129">
        <f t="shared" si="1"/>
      </c>
    </row>
    <row r="45" spans="1:9" ht="12.75">
      <c r="A45" s="132">
        <f>IF(ISERROR(INDEX(A$83:A$88,I45,1)),"",INDEX(A$83:A$88,I45,1))</f>
      </c>
      <c r="B45" s="132">
        <f>IF(ISERROR(INDEX(B$64:B$80,I45,1)),"",INDEX(B$64:B$80,I45,1))</f>
      </c>
      <c r="C45" s="150"/>
      <c r="D45" s="132">
        <f>IF(ISERROR(INDEX(D$83:D$88,I45,1)),"",INDEX(D$83:D$88,I45,1))</f>
      </c>
      <c r="E45" s="151"/>
      <c r="F45" s="151"/>
      <c r="G45" s="335"/>
      <c r="H45" s="129">
        <f>IF(AND(C45&lt;&gt;"",E45&lt;&gt;"",F45&lt;&gt;"",G45&lt;&gt;""),1,0)</f>
        <v>0</v>
      </c>
      <c r="I45" s="129">
        <f t="shared" si="1"/>
      </c>
    </row>
    <row r="46" spans="1:12" ht="12.75" customHeight="1">
      <c r="A46" s="507" t="s">
        <v>151</v>
      </c>
      <c r="B46" s="507"/>
      <c r="C46" s="507"/>
      <c r="D46" s="507"/>
      <c r="E46" s="507"/>
      <c r="F46" s="507"/>
      <c r="G46" s="507"/>
      <c r="H46" s="253"/>
      <c r="I46" s="257" t="str">
        <f>T(LEFT('1. General Data'!E25,3))</f>
        <v>Err</v>
      </c>
      <c r="K46" s="130">
        <f>IF(L46&gt;=2,A46,L46)</f>
        <v>0</v>
      </c>
      <c r="L46" s="130">
        <f>SUM(L47:L50)</f>
        <v>0</v>
      </c>
    </row>
    <row r="47" spans="1:33" ht="25.5">
      <c r="A47" s="132" t="s">
        <v>201</v>
      </c>
      <c r="B47" s="132" t="str">
        <f>IF(ISERROR(INDEX(B$90:B$193,$I47,1)),"",INDEX(B$90:B$193,$I47,1))</f>
        <v>financial</v>
      </c>
      <c r="C47" s="74" t="s">
        <v>295</v>
      </c>
      <c r="D47" s="132" t="str">
        <f>IF(ISERROR(INDEX(D$90:D$193,$I47,1)),"",INDEX(D$90:D$193,$I47,1))</f>
        <v>EUR</v>
      </c>
      <c r="E47" s="402">
        <v>0</v>
      </c>
      <c r="F47" s="402">
        <f>'10. Sources of funding'!S17</f>
        <v>0</v>
      </c>
      <c r="G47" s="102"/>
      <c r="H47" s="336" t="s">
        <v>286</v>
      </c>
      <c r="I47" s="129">
        <f>IF(ISERROR(MATCH(C47,C$90:C$193,0)),"",MATCH(C47,C$90:C$193,0))</f>
        <v>9</v>
      </c>
      <c r="J47" s="130">
        <f>IF(OR(M47="",M47="-",M47=0),0,IF(AND(E47&lt;&gt;"",F47&lt;&gt;"",G47&lt;&gt;""),0,C47))</f>
        <v>0</v>
      </c>
      <c r="K47" s="3"/>
      <c r="L47" s="130">
        <f>IF(AND(E47&lt;&gt;"",F47&lt;&gt;"",C47&lt;&gt;"",G47&lt;&gt;"",(F47-E47)&gt;0),1,0)</f>
        <v>0</v>
      </c>
      <c r="M47" s="130">
        <f>IF(ISERROR(INDEX(H$90:H$115,$I47,1)),"",INDEX(H$90:H$115,$I47,1))</f>
        <v>0</v>
      </c>
      <c r="AG47" s="165" t="s">
        <v>284</v>
      </c>
    </row>
    <row r="48" spans="1:9" ht="3" customHeight="1">
      <c r="A48" s="93"/>
      <c r="B48" s="86"/>
      <c r="C48" s="86"/>
      <c r="D48" s="86"/>
      <c r="E48" s="236">
        <v>0</v>
      </c>
      <c r="F48" s="236"/>
      <c r="G48" s="86"/>
      <c r="H48" s="255"/>
      <c r="I48" s="129"/>
    </row>
    <row r="49" spans="1:13" ht="25.5">
      <c r="A49" s="132" t="s">
        <v>202</v>
      </c>
      <c r="B49" s="132" t="str">
        <f>IF(ISERROR(INDEX(B$90:B$193,$I49,1)),"",INDEX(B$90:B$193,$I49,1))</f>
        <v>output</v>
      </c>
      <c r="C49" s="74" t="s">
        <v>296</v>
      </c>
      <c r="D49" s="132" t="str">
        <f>IF(ISERROR(INDEX(D$90:D$193,$I49,1)),"",INDEX(D$90:D$193,$I49,1))</f>
        <v>pcs</v>
      </c>
      <c r="E49" s="151"/>
      <c r="F49" s="151"/>
      <c r="G49" s="102"/>
      <c r="H49" s="336" t="s">
        <v>286</v>
      </c>
      <c r="I49" s="129">
        <f>IF(ISERROR(MATCH(C49,C$90:C$193,0)),"",MATCH(C49,C$90:C$193,0))</f>
        <v>10</v>
      </c>
      <c r="J49" s="130">
        <f>IF(OR(M49="",M49="-",M49=0),0,IF(AND(E49&lt;&gt;"",F49&lt;&gt;"",G49&lt;&gt;""),0,C49))</f>
        <v>0</v>
      </c>
      <c r="K49" s="3"/>
      <c r="L49" s="130">
        <f>IF(AND(E49&lt;&gt;"",F49&lt;&gt;"",C49&lt;&gt;"",G49&lt;&gt;"",(F49-E49)&gt;0),1,0)</f>
        <v>0</v>
      </c>
      <c r="M49" s="130">
        <f>IF(ISERROR(INDEX(H$90:H$115,$I49,1)),"",INDEX(H$90:H$115,$I49,1))</f>
        <v>0</v>
      </c>
    </row>
    <row r="50" spans="1:9" ht="3" customHeight="1">
      <c r="A50" s="93"/>
      <c r="B50" s="86"/>
      <c r="C50" s="86"/>
      <c r="D50" s="86"/>
      <c r="E50" s="236"/>
      <c r="F50" s="236"/>
      <c r="G50" s="86"/>
      <c r="H50" s="255"/>
      <c r="I50" s="129"/>
    </row>
    <row r="51" spans="1:12" ht="12.75" customHeight="1">
      <c r="A51" s="507" t="s">
        <v>20</v>
      </c>
      <c r="B51" s="507"/>
      <c r="C51" s="507"/>
      <c r="D51" s="507"/>
      <c r="E51" s="507"/>
      <c r="F51" s="507"/>
      <c r="G51" s="507"/>
      <c r="H51" s="253"/>
      <c r="I51" s="129"/>
      <c r="K51" s="130">
        <f>IF(L51&gt;=1,A51,L51)</f>
        <v>0</v>
      </c>
      <c r="L51" s="130">
        <f>SUM(L52:L60)</f>
        <v>0</v>
      </c>
    </row>
    <row r="52" spans="1:12" ht="25.5">
      <c r="A52" s="132" t="s">
        <v>168</v>
      </c>
      <c r="B52" s="102" t="s">
        <v>101</v>
      </c>
      <c r="C52" s="152" t="s">
        <v>329</v>
      </c>
      <c r="D52" s="102" t="s">
        <v>103</v>
      </c>
      <c r="E52" s="151"/>
      <c r="F52" s="151"/>
      <c r="G52" s="102"/>
      <c r="H52" s="254"/>
      <c r="I52" s="129"/>
      <c r="J52" s="130" t="str">
        <f>IF(AND(B52&lt;&gt;"",C52&lt;&gt;"",D52&lt;&gt;"",E52&lt;&gt;"",F52&lt;&gt;"",G52&lt;&gt;""),0,C52)</f>
        <v>Signed contractual business agreements with third parties</v>
      </c>
      <c r="L52" s="130">
        <f>IF(AND(G52&lt;&gt;"",E52&lt;&gt;"",F52&lt;&gt;"",C52&lt;&gt;"",(F52-E52)&gt;0,D52&lt;&gt;"",B52&lt;&gt;""),1,0)</f>
        <v>0</v>
      </c>
    </row>
    <row r="53" spans="1:9" ht="3" customHeight="1">
      <c r="A53" s="86"/>
      <c r="B53" s="86"/>
      <c r="C53" s="86"/>
      <c r="D53" s="86"/>
      <c r="E53" s="86"/>
      <c r="F53" s="86"/>
      <c r="G53" s="86"/>
      <c r="H53" s="256"/>
      <c r="I53" s="129"/>
    </row>
    <row r="54" spans="1:12" ht="25.5">
      <c r="A54" s="132" t="s">
        <v>169</v>
      </c>
      <c r="B54" s="102" t="s">
        <v>101</v>
      </c>
      <c r="C54" s="152" t="s">
        <v>330</v>
      </c>
      <c r="D54" s="102" t="s">
        <v>38</v>
      </c>
      <c r="E54" s="151"/>
      <c r="F54" s="151"/>
      <c r="G54" s="102"/>
      <c r="H54" s="254"/>
      <c r="I54" s="129"/>
      <c r="J54" s="130" t="str">
        <f>IF(AND(B54&lt;&gt;"",C54&lt;&gt;"",D54&lt;&gt;"",E54&lt;&gt;"",F54&lt;&gt;"",G54&lt;&gt;""),0,C54)</f>
        <v>Value of selling in 2-years period</v>
      </c>
      <c r="L54" s="130">
        <f>IF(AND(E54&lt;&gt;"",F54&lt;&gt;"",C54&lt;&gt;"",(F54-E54)&gt;0,D54&lt;&gt;"",B54&lt;&gt;""),1,0)</f>
        <v>0</v>
      </c>
    </row>
    <row r="55" spans="1:9" ht="3" customHeight="1">
      <c r="A55" s="86"/>
      <c r="B55" s="86"/>
      <c r="C55" s="86"/>
      <c r="D55" s="86"/>
      <c r="E55" s="86"/>
      <c r="F55" s="86"/>
      <c r="G55" s="86"/>
      <c r="H55" s="255"/>
      <c r="I55" s="129"/>
    </row>
    <row r="56" spans="1:12" ht="25.5">
      <c r="A56" s="132" t="s">
        <v>170</v>
      </c>
      <c r="B56" s="102" t="s">
        <v>101</v>
      </c>
      <c r="C56" s="152" t="s">
        <v>297</v>
      </c>
      <c r="D56" s="387" t="s">
        <v>103</v>
      </c>
      <c r="E56" s="151"/>
      <c r="F56" s="151"/>
      <c r="G56" s="102"/>
      <c r="H56" s="254"/>
      <c r="I56" s="129"/>
      <c r="J56" s="130" t="str">
        <f>IF(AND(B56&lt;&gt;"",C56&lt;&gt;"",D56&lt;&gt;"",E56&lt;&gt;"",F56&lt;&gt;"",G56&lt;&gt;""),0,C56)</f>
        <v>Number of counties involved in SME cooperation</v>
      </c>
      <c r="L56" s="130">
        <f>IF(AND(E56&lt;&gt;"",F56&lt;&gt;"",C56&lt;&gt;"",(F56-E56)&gt;0,D56&lt;&gt;"",B56&lt;&gt;""),1,0)</f>
        <v>0</v>
      </c>
    </row>
    <row r="57" spans="1:9" ht="3" customHeight="1">
      <c r="A57" s="86"/>
      <c r="B57" s="86"/>
      <c r="C57" s="86"/>
      <c r="D57" s="86"/>
      <c r="E57" s="86"/>
      <c r="F57" s="86"/>
      <c r="G57" s="86"/>
      <c r="H57" s="255"/>
      <c r="I57" s="129"/>
    </row>
    <row r="58" spans="1:12" ht="25.5">
      <c r="A58" s="132" t="s">
        <v>171</v>
      </c>
      <c r="B58" s="102"/>
      <c r="C58" s="152"/>
      <c r="D58" s="102"/>
      <c r="E58" s="151"/>
      <c r="F58" s="151"/>
      <c r="G58" s="102"/>
      <c r="H58" s="254"/>
      <c r="I58" s="129"/>
      <c r="J58" s="130">
        <f>IF(AND(B58&lt;&gt;"",C58&lt;&gt;"",D58&lt;&gt;"",E58&lt;&gt;"",F58&lt;&gt;"",G58&lt;&gt;""),0,C58)</f>
        <v>0</v>
      </c>
      <c r="L58" s="130">
        <f>IF(AND(E58&lt;&gt;"",F58&lt;&gt;"",C58&lt;&gt;"",(F58-E58)&gt;0,D58&lt;&gt;"",B58&lt;&gt;""),1,0)</f>
        <v>0</v>
      </c>
    </row>
    <row r="59" spans="1:9" ht="3" customHeight="1">
      <c r="A59" s="86"/>
      <c r="B59" s="86"/>
      <c r="C59" s="86"/>
      <c r="D59" s="86"/>
      <c r="E59" s="86"/>
      <c r="F59" s="86"/>
      <c r="G59" s="86"/>
      <c r="H59" s="255"/>
      <c r="I59" s="129"/>
    </row>
    <row r="60" spans="1:12" ht="25.5">
      <c r="A60" s="132" t="s">
        <v>172</v>
      </c>
      <c r="B60" s="102"/>
      <c r="C60" s="152"/>
      <c r="D60" s="102"/>
      <c r="E60" s="151"/>
      <c r="F60" s="151"/>
      <c r="G60" s="102"/>
      <c r="H60" s="254"/>
      <c r="I60" s="129"/>
      <c r="J60" s="130">
        <f>IF(AND(B60&lt;&gt;"",C60&lt;&gt;"",D60&lt;&gt;"",E60&lt;&gt;"",F60&lt;&gt;"",G60&lt;&gt;""),0,C60)</f>
        <v>0</v>
      </c>
      <c r="L60" s="130">
        <f>IF(AND(E60&lt;&gt;"",F60&lt;&gt;"",C60&lt;&gt;"",(F60-E60)&gt;0,D60&lt;&gt;"",B60&lt;&gt;""),1,0)</f>
        <v>0</v>
      </c>
    </row>
    <row r="62" spans="1:32" ht="26.25" hidden="1" thickBot="1">
      <c r="A62" s="289" t="s">
        <v>167</v>
      </c>
      <c r="B62" s="290" t="s">
        <v>37</v>
      </c>
      <c r="C62" s="290" t="s">
        <v>97</v>
      </c>
      <c r="D62" s="290" t="s">
        <v>24</v>
      </c>
      <c r="E62" s="290" t="s">
        <v>98</v>
      </c>
      <c r="F62" s="290" t="s">
        <v>99</v>
      </c>
      <c r="G62" s="291"/>
      <c r="H62" s="289"/>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row>
    <row r="63" spans="1:32" ht="13.5" customHeight="1" hidden="1" thickBot="1">
      <c r="A63" s="504" t="s">
        <v>100</v>
      </c>
      <c r="B63" s="505"/>
      <c r="C63" s="505"/>
      <c r="D63" s="505"/>
      <c r="E63" s="505"/>
      <c r="F63" s="505"/>
      <c r="G63" s="505"/>
      <c r="H63" s="506"/>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row>
    <row r="64" spans="1:32" ht="13.5" hidden="1" thickBot="1">
      <c r="A64" s="286" t="s">
        <v>173</v>
      </c>
      <c r="B64" s="287" t="s">
        <v>101</v>
      </c>
      <c r="C64" s="285" t="s">
        <v>102</v>
      </c>
      <c r="D64" s="288" t="s">
        <v>103</v>
      </c>
      <c r="E64" s="288"/>
      <c r="F64" s="288"/>
      <c r="G64" s="293"/>
      <c r="H64" s="294"/>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row>
    <row r="65" spans="1:32" ht="13.5" hidden="1" thickBot="1">
      <c r="A65" s="286" t="s">
        <v>174</v>
      </c>
      <c r="B65" s="287" t="s">
        <v>104</v>
      </c>
      <c r="C65" s="285" t="s">
        <v>105</v>
      </c>
      <c r="D65" s="288" t="s">
        <v>124</v>
      </c>
      <c r="E65" s="288"/>
      <c r="F65" s="288"/>
      <c r="G65" s="293"/>
      <c r="H65" s="294"/>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row>
    <row r="66" spans="1:32" ht="13.5" hidden="1" thickBot="1">
      <c r="A66" s="286" t="s">
        <v>175</v>
      </c>
      <c r="B66" s="287" t="s">
        <v>104</v>
      </c>
      <c r="C66" s="285" t="s">
        <v>106</v>
      </c>
      <c r="D66" s="288" t="s">
        <v>16</v>
      </c>
      <c r="E66" s="288"/>
      <c r="F66" s="288"/>
      <c r="G66" s="293"/>
      <c r="H66" s="294"/>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row>
    <row r="67" spans="1:32" ht="26.25" hidden="1" thickBot="1">
      <c r="A67" s="286" t="s">
        <v>176</v>
      </c>
      <c r="B67" s="287" t="s">
        <v>101</v>
      </c>
      <c r="C67" s="285" t="s">
        <v>161</v>
      </c>
      <c r="D67" s="288" t="s">
        <v>107</v>
      </c>
      <c r="E67" s="288"/>
      <c r="F67" s="288"/>
      <c r="G67" s="293"/>
      <c r="H67" s="294"/>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row>
    <row r="68" spans="1:32" ht="26.25" hidden="1" thickBot="1">
      <c r="A68" s="286" t="s">
        <v>177</v>
      </c>
      <c r="B68" s="287" t="s">
        <v>104</v>
      </c>
      <c r="C68" s="285" t="s">
        <v>162</v>
      </c>
      <c r="D68" s="288" t="s">
        <v>103</v>
      </c>
      <c r="E68" s="288"/>
      <c r="F68" s="288"/>
      <c r="G68" s="293"/>
      <c r="H68" s="294"/>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row>
    <row r="69" spans="1:32" ht="13.5" hidden="1" thickBot="1">
      <c r="A69" s="286" t="s">
        <v>178</v>
      </c>
      <c r="B69" s="287" t="s">
        <v>101</v>
      </c>
      <c r="C69" s="285" t="s">
        <v>163</v>
      </c>
      <c r="D69" s="288" t="s">
        <v>103</v>
      </c>
      <c r="E69" s="288"/>
      <c r="F69" s="288"/>
      <c r="G69" s="293"/>
      <c r="H69" s="294"/>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row>
    <row r="70" spans="1:32" ht="39" hidden="1" thickBot="1">
      <c r="A70" s="286" t="s">
        <v>179</v>
      </c>
      <c r="B70" s="287" t="s">
        <v>104</v>
      </c>
      <c r="C70" s="285" t="s">
        <v>114</v>
      </c>
      <c r="D70" s="288" t="s">
        <v>103</v>
      </c>
      <c r="E70" s="288"/>
      <c r="F70" s="288"/>
      <c r="G70" s="293"/>
      <c r="H70" s="294"/>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row>
    <row r="71" spans="1:32" ht="13.5" hidden="1" thickBot="1">
      <c r="A71" s="286" t="s">
        <v>180</v>
      </c>
      <c r="B71" s="287" t="s">
        <v>104</v>
      </c>
      <c r="C71" s="285" t="s">
        <v>164</v>
      </c>
      <c r="D71" s="288" t="s">
        <v>103</v>
      </c>
      <c r="E71" s="288"/>
      <c r="F71" s="288"/>
      <c r="G71" s="293"/>
      <c r="H71" s="294"/>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row>
    <row r="72" spans="1:32" ht="13.5" hidden="1" thickBot="1">
      <c r="A72" s="286" t="s">
        <v>181</v>
      </c>
      <c r="B72" s="287" t="s">
        <v>104</v>
      </c>
      <c r="C72" s="285" t="s">
        <v>165</v>
      </c>
      <c r="D72" s="288" t="s">
        <v>103</v>
      </c>
      <c r="E72" s="288"/>
      <c r="F72" s="288"/>
      <c r="G72" s="293"/>
      <c r="H72" s="294"/>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row>
    <row r="73" spans="1:32" ht="26.25" hidden="1" thickBot="1">
      <c r="A73" s="286" t="s">
        <v>182</v>
      </c>
      <c r="B73" s="287" t="s">
        <v>104</v>
      </c>
      <c r="C73" s="285" t="s">
        <v>166</v>
      </c>
      <c r="D73" s="288" t="s">
        <v>77</v>
      </c>
      <c r="E73" s="288"/>
      <c r="F73" s="288"/>
      <c r="G73" s="293"/>
      <c r="H73" s="294"/>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row>
    <row r="74" spans="1:32" ht="13.5" hidden="1" thickBot="1">
      <c r="A74" s="286" t="s">
        <v>183</v>
      </c>
      <c r="B74" s="287"/>
      <c r="C74" s="285"/>
      <c r="D74" s="288"/>
      <c r="E74" s="288"/>
      <c r="F74" s="288"/>
      <c r="G74" s="293"/>
      <c r="H74" s="294"/>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row>
    <row r="75" spans="1:32" ht="13.5" hidden="1" thickBot="1">
      <c r="A75" s="286"/>
      <c r="B75" s="287"/>
      <c r="C75" s="285"/>
      <c r="D75" s="288"/>
      <c r="E75" s="288"/>
      <c r="F75" s="288"/>
      <c r="G75" s="293"/>
      <c r="H75" s="294"/>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row>
    <row r="76" spans="1:32" ht="13.5" hidden="1" thickBot="1">
      <c r="A76" s="286"/>
      <c r="B76" s="287"/>
      <c r="C76" s="285"/>
      <c r="D76" s="288"/>
      <c r="E76" s="288"/>
      <c r="F76" s="288"/>
      <c r="G76" s="293"/>
      <c r="H76" s="294"/>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row>
    <row r="77" spans="1:32" ht="13.5" hidden="1" thickBot="1">
      <c r="A77" s="286"/>
      <c r="B77" s="287"/>
      <c r="C77" s="285"/>
      <c r="D77" s="288"/>
      <c r="E77" s="288"/>
      <c r="F77" s="288"/>
      <c r="G77" s="293"/>
      <c r="H77" s="294"/>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2" ht="13.5" hidden="1" thickBot="1">
      <c r="A78" s="286"/>
      <c r="B78" s="287"/>
      <c r="C78" s="285"/>
      <c r="D78" s="288"/>
      <c r="E78" s="288"/>
      <c r="F78" s="288"/>
      <c r="G78" s="293"/>
      <c r="H78" s="294"/>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row>
    <row r="79" spans="1:32" ht="13.5" hidden="1" thickBot="1">
      <c r="A79" s="286"/>
      <c r="B79" s="287"/>
      <c r="C79" s="285"/>
      <c r="D79" s="288"/>
      <c r="E79" s="288"/>
      <c r="F79" s="288"/>
      <c r="G79" s="293"/>
      <c r="H79" s="294"/>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row>
    <row r="80" spans="1:32" ht="13.5" hidden="1" thickBot="1">
      <c r="A80" s="286"/>
      <c r="B80" s="287"/>
      <c r="C80" s="285"/>
      <c r="D80" s="288"/>
      <c r="E80" s="288"/>
      <c r="F80" s="288"/>
      <c r="G80" s="293"/>
      <c r="H80" s="294"/>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row>
    <row r="81" spans="1:32" ht="13.5" hidden="1" thickBot="1">
      <c r="A81" s="295"/>
      <c r="B81" s="295"/>
      <c r="C81" s="296"/>
      <c r="D81" s="149"/>
      <c r="E81" s="149"/>
      <c r="F81" s="149"/>
      <c r="G81" s="149"/>
      <c r="H81" s="295"/>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row>
    <row r="82" spans="1:32" ht="13.5" customHeight="1" hidden="1" thickBot="1">
      <c r="A82" s="501" t="s">
        <v>115</v>
      </c>
      <c r="B82" s="502"/>
      <c r="C82" s="502"/>
      <c r="D82" s="502"/>
      <c r="E82" s="502"/>
      <c r="F82" s="502"/>
      <c r="G82" s="502"/>
      <c r="H82" s="503"/>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row>
    <row r="83" spans="1:32" ht="26.25" hidden="1" thickBot="1">
      <c r="A83" s="144" t="s">
        <v>190</v>
      </c>
      <c r="B83" s="145" t="s">
        <v>104</v>
      </c>
      <c r="C83" s="147" t="s">
        <v>184</v>
      </c>
      <c r="D83" s="139" t="s">
        <v>103</v>
      </c>
      <c r="E83" s="139"/>
      <c r="F83" s="139"/>
      <c r="G83" s="143"/>
      <c r="H83" s="146"/>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row>
    <row r="84" spans="1:32" ht="26.25" hidden="1" thickBot="1">
      <c r="A84" s="144" t="s">
        <v>191</v>
      </c>
      <c r="B84" s="145" t="s">
        <v>104</v>
      </c>
      <c r="C84" s="147" t="s">
        <v>185</v>
      </c>
      <c r="D84" s="139" t="s">
        <v>103</v>
      </c>
      <c r="E84" s="139"/>
      <c r="F84" s="139"/>
      <c r="G84" s="143"/>
      <c r="H84" s="146"/>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row>
    <row r="85" spans="1:32" ht="39" hidden="1" thickBot="1">
      <c r="A85" s="144" t="s">
        <v>192</v>
      </c>
      <c r="B85" s="145" t="s">
        <v>104</v>
      </c>
      <c r="C85" s="147" t="s">
        <v>186</v>
      </c>
      <c r="D85" s="139" t="s">
        <v>103</v>
      </c>
      <c r="E85" s="139"/>
      <c r="F85" s="139"/>
      <c r="G85" s="143"/>
      <c r="H85" s="146"/>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row>
    <row r="86" spans="1:32" ht="39" hidden="1" thickBot="1">
      <c r="A86" s="144" t="s">
        <v>193</v>
      </c>
      <c r="B86" s="145" t="s">
        <v>104</v>
      </c>
      <c r="C86" s="147" t="s">
        <v>187</v>
      </c>
      <c r="D86" s="139" t="s">
        <v>103</v>
      </c>
      <c r="E86" s="139"/>
      <c r="F86" s="139"/>
      <c r="G86" s="143"/>
      <c r="H86" s="146"/>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row>
    <row r="87" spans="1:32" ht="39" hidden="1" thickBot="1">
      <c r="A87" s="144" t="s">
        <v>194</v>
      </c>
      <c r="B87" s="145" t="s">
        <v>104</v>
      </c>
      <c r="C87" s="147" t="s">
        <v>188</v>
      </c>
      <c r="D87" s="139" t="s">
        <v>103</v>
      </c>
      <c r="E87" s="139"/>
      <c r="F87" s="139"/>
      <c r="G87" s="143"/>
      <c r="H87" s="146"/>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row>
    <row r="88" spans="1:32" ht="26.25" hidden="1" thickBot="1">
      <c r="A88" s="144" t="s">
        <v>195</v>
      </c>
      <c r="B88" s="145" t="s">
        <v>104</v>
      </c>
      <c r="C88" s="147" t="s">
        <v>189</v>
      </c>
      <c r="D88" s="139" t="s">
        <v>103</v>
      </c>
      <c r="E88" s="139"/>
      <c r="F88" s="139"/>
      <c r="G88" s="143"/>
      <c r="H88" s="146"/>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row>
    <row r="89" spans="1:32" ht="13.5" hidden="1" thickBot="1">
      <c r="A89" s="299"/>
      <c r="B89" s="300">
        <f>IF($C89="","",LOOKUP($C89,$C$91:$C$128,B$91:B$128))</f>
      </c>
      <c r="C89" s="299"/>
      <c r="D89" s="299"/>
      <c r="E89" s="299"/>
      <c r="F89" s="299"/>
      <c r="G89" s="299"/>
      <c r="H89" s="299"/>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row>
    <row r="90" spans="1:32" ht="13.5" customHeight="1" hidden="1" thickBot="1">
      <c r="A90" s="301" t="s">
        <v>151</v>
      </c>
      <c r="B90" s="297"/>
      <c r="C90" s="297"/>
      <c r="D90" s="297"/>
      <c r="E90" s="297"/>
      <c r="F90" s="297"/>
      <c r="G90" s="297"/>
      <c r="H90" s="298"/>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row>
    <row r="91" spans="1:32" ht="17.25" customHeight="1" hidden="1" thickBot="1">
      <c r="A91" s="133" t="s">
        <v>167</v>
      </c>
      <c r="B91" s="292" t="s">
        <v>37</v>
      </c>
      <c r="C91" s="282" t="s">
        <v>289</v>
      </c>
      <c r="D91" s="135"/>
      <c r="E91" s="135"/>
      <c r="F91" s="135"/>
      <c r="G91" s="135"/>
      <c r="H91" s="136"/>
      <c r="I91" s="133" t="s">
        <v>167</v>
      </c>
      <c r="J91" s="292" t="s">
        <v>37</v>
      </c>
      <c r="K91" s="281" t="s">
        <v>224</v>
      </c>
      <c r="L91" s="134"/>
      <c r="M91" s="134"/>
      <c r="N91" s="134"/>
      <c r="O91" s="134"/>
      <c r="P91" s="134"/>
      <c r="Q91" s="292" t="s">
        <v>167</v>
      </c>
      <c r="R91" s="292" t="s">
        <v>37</v>
      </c>
      <c r="S91" s="283" t="s">
        <v>244</v>
      </c>
      <c r="T91" s="134"/>
      <c r="U91" s="134"/>
      <c r="V91" s="134"/>
      <c r="W91" s="134"/>
      <c r="X91" s="134"/>
      <c r="Y91" s="292" t="s">
        <v>167</v>
      </c>
      <c r="Z91" s="292" t="s">
        <v>37</v>
      </c>
      <c r="AA91" s="283" t="s">
        <v>249</v>
      </c>
      <c r="AB91" s="134"/>
      <c r="AC91" s="134"/>
      <c r="AD91" s="134"/>
      <c r="AE91" s="134"/>
      <c r="AF91" s="134"/>
    </row>
    <row r="92" spans="1:32" ht="15" customHeight="1" hidden="1" thickBot="1">
      <c r="A92" s="137" t="s">
        <v>219</v>
      </c>
      <c r="B92" s="138" t="s">
        <v>101</v>
      </c>
      <c r="C92" s="138" t="s">
        <v>290</v>
      </c>
      <c r="D92" s="139" t="s">
        <v>38</v>
      </c>
      <c r="E92" s="139"/>
      <c r="F92" s="139"/>
      <c r="G92" s="140"/>
      <c r="H92" s="141"/>
      <c r="I92" s="137" t="s">
        <v>219</v>
      </c>
      <c r="J92" s="138" t="s">
        <v>101</v>
      </c>
      <c r="K92" s="142" t="s">
        <v>225</v>
      </c>
      <c r="L92" s="139" t="s">
        <v>103</v>
      </c>
      <c r="M92" s="139"/>
      <c r="N92" s="139"/>
      <c r="O92" s="140"/>
      <c r="P92" s="141"/>
      <c r="Q92" s="302" t="s">
        <v>219</v>
      </c>
      <c r="R92" s="302" t="s">
        <v>101</v>
      </c>
      <c r="S92" s="303" t="s">
        <v>245</v>
      </c>
      <c r="T92" s="304" t="s">
        <v>103</v>
      </c>
      <c r="U92" s="305"/>
      <c r="V92" s="305"/>
      <c r="W92" s="306"/>
      <c r="X92" s="307"/>
      <c r="Y92" s="304" t="s">
        <v>219</v>
      </c>
      <c r="Z92" s="302" t="s">
        <v>101</v>
      </c>
      <c r="AA92" s="308" t="s">
        <v>257</v>
      </c>
      <c r="AB92" s="308" t="s">
        <v>103</v>
      </c>
      <c r="AC92" s="305"/>
      <c r="AD92" s="305"/>
      <c r="AE92" s="306"/>
      <c r="AF92" s="309"/>
    </row>
    <row r="93" spans="1:32" ht="15" customHeight="1" hidden="1" thickBot="1">
      <c r="A93" s="137" t="s">
        <v>220</v>
      </c>
      <c r="B93" s="145" t="s">
        <v>104</v>
      </c>
      <c r="C93" s="145" t="s">
        <v>291</v>
      </c>
      <c r="D93" s="139" t="s">
        <v>103</v>
      </c>
      <c r="E93" s="139"/>
      <c r="F93" s="139"/>
      <c r="G93" s="143"/>
      <c r="H93" s="146"/>
      <c r="I93" s="137" t="s">
        <v>220</v>
      </c>
      <c r="J93" s="138" t="s">
        <v>104</v>
      </c>
      <c r="K93" s="142" t="s">
        <v>226</v>
      </c>
      <c r="L93" s="139" t="s">
        <v>196</v>
      </c>
      <c r="M93" s="139"/>
      <c r="N93" s="139"/>
      <c r="O93" s="140"/>
      <c r="P93" s="141"/>
      <c r="Q93" s="302" t="s">
        <v>220</v>
      </c>
      <c r="R93" s="302" t="s">
        <v>104</v>
      </c>
      <c r="S93" s="303" t="s">
        <v>246</v>
      </c>
      <c r="T93" s="304" t="s">
        <v>103</v>
      </c>
      <c r="U93" s="305"/>
      <c r="V93" s="305"/>
      <c r="W93" s="306"/>
      <c r="X93" s="307"/>
      <c r="Y93" s="304" t="s">
        <v>220</v>
      </c>
      <c r="Z93" s="302" t="s">
        <v>104</v>
      </c>
      <c r="AA93" s="308" t="s">
        <v>258</v>
      </c>
      <c r="AB93" s="308" t="s">
        <v>103</v>
      </c>
      <c r="AC93" s="305"/>
      <c r="AD93" s="305"/>
      <c r="AE93" s="306"/>
      <c r="AF93" s="309"/>
    </row>
    <row r="94" spans="1:32" ht="15" customHeight="1" hidden="1" thickBot="1">
      <c r="A94" s="137" t="s">
        <v>221</v>
      </c>
      <c r="B94" s="145" t="s">
        <v>104</v>
      </c>
      <c r="C94" s="145" t="s">
        <v>292</v>
      </c>
      <c r="D94" s="139" t="s">
        <v>103</v>
      </c>
      <c r="E94" s="139"/>
      <c r="F94" s="139"/>
      <c r="G94" s="143"/>
      <c r="H94" s="146"/>
      <c r="I94" s="144" t="s">
        <v>221</v>
      </c>
      <c r="J94" s="145" t="s">
        <v>104</v>
      </c>
      <c r="K94" s="147" t="s">
        <v>227</v>
      </c>
      <c r="L94" s="139" t="s">
        <v>77</v>
      </c>
      <c r="M94" s="139"/>
      <c r="N94" s="139"/>
      <c r="O94" s="143"/>
      <c r="P94" s="141"/>
      <c r="Q94" s="302" t="s">
        <v>221</v>
      </c>
      <c r="R94" s="302" t="s">
        <v>104</v>
      </c>
      <c r="S94" s="303" t="s">
        <v>247</v>
      </c>
      <c r="T94" s="304" t="s">
        <v>103</v>
      </c>
      <c r="U94" s="305"/>
      <c r="V94" s="305"/>
      <c r="W94" s="306"/>
      <c r="X94" s="307"/>
      <c r="Y94" s="304" t="s">
        <v>221</v>
      </c>
      <c r="Z94" s="304" t="s">
        <v>104</v>
      </c>
      <c r="AA94" s="308" t="s">
        <v>259</v>
      </c>
      <c r="AB94" s="308" t="s">
        <v>103</v>
      </c>
      <c r="AC94" s="305"/>
      <c r="AD94" s="305"/>
      <c r="AE94" s="306"/>
      <c r="AF94" s="309"/>
    </row>
    <row r="95" spans="1:32" ht="15" customHeight="1" hidden="1" thickBot="1">
      <c r="A95" s="137" t="s">
        <v>222</v>
      </c>
      <c r="B95" s="145" t="s">
        <v>104</v>
      </c>
      <c r="C95" s="145" t="s">
        <v>293</v>
      </c>
      <c r="D95" s="139" t="s">
        <v>103</v>
      </c>
      <c r="E95" s="139"/>
      <c r="F95" s="139"/>
      <c r="G95" s="143"/>
      <c r="H95" s="146"/>
      <c r="I95" s="144" t="s">
        <v>222</v>
      </c>
      <c r="J95" s="145" t="s">
        <v>104</v>
      </c>
      <c r="K95" s="147" t="s">
        <v>228</v>
      </c>
      <c r="L95" s="139" t="s">
        <v>103</v>
      </c>
      <c r="M95" s="139"/>
      <c r="N95" s="139"/>
      <c r="O95" s="143"/>
      <c r="P95" s="141"/>
      <c r="Q95" s="302" t="s">
        <v>222</v>
      </c>
      <c r="R95" s="302" t="s">
        <v>104</v>
      </c>
      <c r="S95" s="303" t="s">
        <v>248</v>
      </c>
      <c r="T95" s="304" t="s">
        <v>107</v>
      </c>
      <c r="U95" s="305"/>
      <c r="V95" s="305"/>
      <c r="W95" s="306"/>
      <c r="X95" s="307"/>
      <c r="Y95" s="304" t="s">
        <v>222</v>
      </c>
      <c r="Z95" s="304" t="s">
        <v>104</v>
      </c>
      <c r="AA95" s="308" t="s">
        <v>260</v>
      </c>
      <c r="AB95" s="308" t="s">
        <v>103</v>
      </c>
      <c r="AC95" s="305"/>
      <c r="AD95" s="305"/>
      <c r="AE95" s="306"/>
      <c r="AF95" s="309"/>
    </row>
    <row r="96" spans="1:32" ht="15" customHeight="1" hidden="1" thickBot="1">
      <c r="A96" s="137" t="s">
        <v>223</v>
      </c>
      <c r="B96" s="148"/>
      <c r="C96" s="148"/>
      <c r="D96" s="143"/>
      <c r="E96" s="143"/>
      <c r="F96" s="143"/>
      <c r="G96" s="143"/>
      <c r="H96" s="143"/>
      <c r="I96" s="144" t="s">
        <v>223</v>
      </c>
      <c r="J96" s="145" t="s">
        <v>104</v>
      </c>
      <c r="K96" s="147"/>
      <c r="L96" s="139"/>
      <c r="M96" s="139"/>
      <c r="N96" s="139"/>
      <c r="O96" s="143"/>
      <c r="P96" s="141"/>
      <c r="Q96" s="302" t="s">
        <v>223</v>
      </c>
      <c r="R96" s="302"/>
      <c r="S96" s="303"/>
      <c r="T96" s="304"/>
      <c r="U96" s="305"/>
      <c r="V96" s="305"/>
      <c r="W96" s="306"/>
      <c r="X96" s="307"/>
      <c r="Y96" s="304" t="s">
        <v>223</v>
      </c>
      <c r="Z96" s="304" t="s">
        <v>104</v>
      </c>
      <c r="AA96" s="308" t="s">
        <v>261</v>
      </c>
      <c r="AB96" s="308" t="s">
        <v>107</v>
      </c>
      <c r="AC96" s="305"/>
      <c r="AD96" s="305"/>
      <c r="AE96" s="306"/>
      <c r="AF96" s="309"/>
    </row>
    <row r="97" spans="1:32" ht="15" customHeight="1" hidden="1" thickBot="1">
      <c r="A97" s="137" t="s">
        <v>263</v>
      </c>
      <c r="B97" s="148"/>
      <c r="C97" s="148"/>
      <c r="D97" s="143"/>
      <c r="E97" s="143"/>
      <c r="F97" s="143"/>
      <c r="G97" s="143"/>
      <c r="H97" s="143"/>
      <c r="I97" s="144" t="s">
        <v>263</v>
      </c>
      <c r="J97" s="145"/>
      <c r="K97" s="147"/>
      <c r="L97" s="139"/>
      <c r="M97" s="139"/>
      <c r="N97" s="139"/>
      <c r="O97" s="143"/>
      <c r="P97" s="141"/>
      <c r="Q97" s="302" t="s">
        <v>263</v>
      </c>
      <c r="R97" s="302"/>
      <c r="S97" s="310"/>
      <c r="T97" s="311"/>
      <c r="U97" s="305"/>
      <c r="V97" s="305"/>
      <c r="W97" s="306"/>
      <c r="X97" s="307"/>
      <c r="Y97" s="304" t="s">
        <v>263</v>
      </c>
      <c r="Z97" s="304" t="s">
        <v>104</v>
      </c>
      <c r="AA97" s="308" t="s">
        <v>262</v>
      </c>
      <c r="AB97" s="308" t="s">
        <v>107</v>
      </c>
      <c r="AC97" s="305"/>
      <c r="AD97" s="305"/>
      <c r="AE97" s="306"/>
      <c r="AF97" s="309"/>
    </row>
    <row r="98" spans="1:32" ht="15" customHeight="1" hidden="1" thickBot="1">
      <c r="A98" s="148" t="s">
        <v>201</v>
      </c>
      <c r="B98" s="148" t="s">
        <v>294</v>
      </c>
      <c r="C98" s="148" t="s">
        <v>295</v>
      </c>
      <c r="D98" s="143" t="s">
        <v>38</v>
      </c>
      <c r="E98" s="143"/>
      <c r="F98" s="143"/>
      <c r="G98" s="143"/>
      <c r="H98" s="143"/>
      <c r="I98" s="144" t="s">
        <v>201</v>
      </c>
      <c r="J98" s="145" t="s">
        <v>101</v>
      </c>
      <c r="K98" s="147" t="s">
        <v>229</v>
      </c>
      <c r="L98" s="139" t="s">
        <v>230</v>
      </c>
      <c r="M98" s="139"/>
      <c r="N98" s="139"/>
      <c r="O98" s="143"/>
      <c r="P98" s="141"/>
      <c r="Q98" s="302" t="s">
        <v>201</v>
      </c>
      <c r="R98" s="302" t="s">
        <v>104</v>
      </c>
      <c r="S98" s="308" t="s">
        <v>250</v>
      </c>
      <c r="T98" s="308" t="s">
        <v>103</v>
      </c>
      <c r="U98" s="305"/>
      <c r="V98" s="305"/>
      <c r="W98" s="306"/>
      <c r="X98" s="307"/>
      <c r="Y98" s="302" t="s">
        <v>201</v>
      </c>
      <c r="Z98" s="302" t="s">
        <v>101</v>
      </c>
      <c r="AA98" s="308" t="s">
        <v>264</v>
      </c>
      <c r="AB98" s="308" t="s">
        <v>107</v>
      </c>
      <c r="AC98" s="305"/>
      <c r="AD98" s="305"/>
      <c r="AE98" s="306"/>
      <c r="AF98" s="309"/>
    </row>
    <row r="99" spans="1:32" ht="15" customHeight="1" hidden="1" thickBot="1">
      <c r="A99" s="148" t="s">
        <v>202</v>
      </c>
      <c r="B99" s="292" t="s">
        <v>104</v>
      </c>
      <c r="C99" s="292" t="s">
        <v>296</v>
      </c>
      <c r="D99" s="292" t="s">
        <v>103</v>
      </c>
      <c r="E99" s="292"/>
      <c r="F99" s="292"/>
      <c r="G99" s="292"/>
      <c r="H99" s="292"/>
      <c r="I99" s="144" t="s">
        <v>202</v>
      </c>
      <c r="J99" s="145" t="s">
        <v>101</v>
      </c>
      <c r="K99" s="147" t="s">
        <v>231</v>
      </c>
      <c r="L99" s="139" t="s">
        <v>230</v>
      </c>
      <c r="M99" s="139"/>
      <c r="N99" s="139"/>
      <c r="O99" s="143"/>
      <c r="P99" s="141"/>
      <c r="Q99" s="302" t="s">
        <v>202</v>
      </c>
      <c r="R99" s="302" t="s">
        <v>101</v>
      </c>
      <c r="S99" s="308" t="s">
        <v>251</v>
      </c>
      <c r="T99" s="308" t="s">
        <v>103</v>
      </c>
      <c r="U99" s="305"/>
      <c r="V99" s="305"/>
      <c r="W99" s="306"/>
      <c r="X99" s="307"/>
      <c r="Y99" s="302" t="s">
        <v>202</v>
      </c>
      <c r="Z99" s="302" t="s">
        <v>104</v>
      </c>
      <c r="AA99" s="308" t="s">
        <v>250</v>
      </c>
      <c r="AB99" s="308" t="s">
        <v>103</v>
      </c>
      <c r="AC99" s="305"/>
      <c r="AD99" s="305"/>
      <c r="AE99" s="306"/>
      <c r="AF99" s="309"/>
    </row>
    <row r="100" spans="1:32" ht="13.5" customHeight="1" hidden="1" thickBot="1">
      <c r="A100" s="148" t="s">
        <v>203</v>
      </c>
      <c r="B100" s="292"/>
      <c r="C100" s="292"/>
      <c r="D100" s="292"/>
      <c r="E100" s="292"/>
      <c r="F100" s="292"/>
      <c r="G100" s="292"/>
      <c r="H100" s="292"/>
      <c r="I100" s="292" t="s">
        <v>203</v>
      </c>
      <c r="J100" s="292" t="s">
        <v>101</v>
      </c>
      <c r="K100" s="292" t="s">
        <v>232</v>
      </c>
      <c r="L100" s="292" t="s">
        <v>233</v>
      </c>
      <c r="M100" s="292"/>
      <c r="N100" s="292"/>
      <c r="O100" s="292"/>
      <c r="P100" s="292"/>
      <c r="Q100" s="302" t="s">
        <v>203</v>
      </c>
      <c r="R100" s="302" t="s">
        <v>104</v>
      </c>
      <c r="S100" s="308" t="s">
        <v>252</v>
      </c>
      <c r="T100" s="308" t="s">
        <v>103</v>
      </c>
      <c r="U100" s="305"/>
      <c r="V100" s="305"/>
      <c r="W100" s="306"/>
      <c r="X100" s="307"/>
      <c r="Y100" s="302" t="s">
        <v>203</v>
      </c>
      <c r="Z100" s="302" t="s">
        <v>104</v>
      </c>
      <c r="AA100" s="308" t="s">
        <v>265</v>
      </c>
      <c r="AB100" s="308" t="s">
        <v>103</v>
      </c>
      <c r="AC100" s="305"/>
      <c r="AD100" s="305"/>
      <c r="AE100" s="306"/>
      <c r="AF100" s="309"/>
    </row>
    <row r="101" spans="1:32" ht="13.5" customHeight="1" hidden="1" thickBot="1">
      <c r="A101" s="148" t="s">
        <v>204</v>
      </c>
      <c r="B101" s="292"/>
      <c r="C101" s="292"/>
      <c r="D101" s="292"/>
      <c r="E101" s="292"/>
      <c r="F101" s="292"/>
      <c r="G101" s="292"/>
      <c r="H101" s="292"/>
      <c r="I101" s="292" t="s">
        <v>204</v>
      </c>
      <c r="J101" s="292" t="s">
        <v>104</v>
      </c>
      <c r="K101" s="292" t="s">
        <v>234</v>
      </c>
      <c r="L101" s="292" t="s">
        <v>198</v>
      </c>
      <c r="M101" s="292"/>
      <c r="N101" s="292"/>
      <c r="O101" s="292"/>
      <c r="P101" s="292"/>
      <c r="Q101" s="302" t="s">
        <v>204</v>
      </c>
      <c r="R101" s="304" t="s">
        <v>104</v>
      </c>
      <c r="S101" s="308" t="s">
        <v>253</v>
      </c>
      <c r="T101" s="308" t="s">
        <v>103</v>
      </c>
      <c r="U101" s="305"/>
      <c r="V101" s="305"/>
      <c r="W101" s="306"/>
      <c r="X101" s="307"/>
      <c r="Y101" s="302" t="s">
        <v>204</v>
      </c>
      <c r="Z101" s="304" t="s">
        <v>104</v>
      </c>
      <c r="AA101" s="308" t="s">
        <v>266</v>
      </c>
      <c r="AB101" s="308" t="s">
        <v>103</v>
      </c>
      <c r="AC101" s="305"/>
      <c r="AD101" s="305"/>
      <c r="AE101" s="306"/>
      <c r="AF101" s="309"/>
    </row>
    <row r="102" spans="1:32" ht="13.5" customHeight="1" hidden="1" thickBot="1">
      <c r="A102" s="148" t="s">
        <v>205</v>
      </c>
      <c r="B102" s="292"/>
      <c r="C102" s="292"/>
      <c r="D102" s="292"/>
      <c r="E102" s="292"/>
      <c r="F102" s="292"/>
      <c r="G102" s="292"/>
      <c r="H102" s="292"/>
      <c r="I102" s="292" t="s">
        <v>205</v>
      </c>
      <c r="J102" s="292" t="s">
        <v>104</v>
      </c>
      <c r="K102" s="292" t="s">
        <v>197</v>
      </c>
      <c r="L102" s="292" t="s">
        <v>198</v>
      </c>
      <c r="M102" s="292"/>
      <c r="N102" s="292"/>
      <c r="O102" s="292"/>
      <c r="P102" s="292"/>
      <c r="Q102" s="302" t="s">
        <v>205</v>
      </c>
      <c r="R102" s="304" t="s">
        <v>104</v>
      </c>
      <c r="S102" s="308" t="s">
        <v>254</v>
      </c>
      <c r="T102" s="308" t="s">
        <v>103</v>
      </c>
      <c r="U102" s="305"/>
      <c r="V102" s="305"/>
      <c r="W102" s="306"/>
      <c r="X102" s="307"/>
      <c r="Y102" s="302" t="s">
        <v>205</v>
      </c>
      <c r="Z102" s="304" t="s">
        <v>104</v>
      </c>
      <c r="AA102" s="308" t="s">
        <v>253</v>
      </c>
      <c r="AB102" s="308" t="s">
        <v>103</v>
      </c>
      <c r="AC102" s="305"/>
      <c r="AD102" s="305"/>
      <c r="AE102" s="306"/>
      <c r="AF102" s="309"/>
    </row>
    <row r="103" spans="1:32" ht="13.5" customHeight="1" hidden="1" thickBot="1">
      <c r="A103" s="148" t="s">
        <v>206</v>
      </c>
      <c r="B103" s="292"/>
      <c r="C103" s="292"/>
      <c r="D103" s="292"/>
      <c r="E103" s="292"/>
      <c r="F103" s="292"/>
      <c r="G103" s="292"/>
      <c r="H103" s="292"/>
      <c r="I103" s="292" t="s">
        <v>206</v>
      </c>
      <c r="J103" s="292" t="s">
        <v>104</v>
      </c>
      <c r="K103" s="292" t="s">
        <v>235</v>
      </c>
      <c r="L103" s="292" t="s">
        <v>196</v>
      </c>
      <c r="M103" s="292"/>
      <c r="N103" s="292"/>
      <c r="O103" s="292"/>
      <c r="P103" s="292"/>
      <c r="Q103" s="302" t="s">
        <v>206</v>
      </c>
      <c r="R103" s="304" t="s">
        <v>104</v>
      </c>
      <c r="S103" s="308" t="s">
        <v>255</v>
      </c>
      <c r="T103" s="308" t="s">
        <v>103</v>
      </c>
      <c r="U103" s="305"/>
      <c r="V103" s="305"/>
      <c r="W103" s="306"/>
      <c r="X103" s="307"/>
      <c r="Y103" s="302" t="s">
        <v>206</v>
      </c>
      <c r="Z103" s="304" t="s">
        <v>104</v>
      </c>
      <c r="AA103" s="308" t="s">
        <v>267</v>
      </c>
      <c r="AB103" s="308" t="s">
        <v>103</v>
      </c>
      <c r="AC103" s="305"/>
      <c r="AD103" s="305"/>
      <c r="AE103" s="306"/>
      <c r="AF103" s="309"/>
    </row>
    <row r="104" spans="1:32" ht="13.5" customHeight="1" hidden="1" thickBot="1">
      <c r="A104" s="148" t="s">
        <v>207</v>
      </c>
      <c r="B104" s="292"/>
      <c r="C104" s="292"/>
      <c r="D104" s="292"/>
      <c r="E104" s="292"/>
      <c r="F104" s="292"/>
      <c r="G104" s="292"/>
      <c r="H104" s="292"/>
      <c r="I104" s="292" t="s">
        <v>207</v>
      </c>
      <c r="J104" s="292" t="s">
        <v>104</v>
      </c>
      <c r="K104" s="292" t="s">
        <v>236</v>
      </c>
      <c r="L104" s="292" t="s">
        <v>196</v>
      </c>
      <c r="M104" s="292"/>
      <c r="N104" s="292"/>
      <c r="O104" s="292"/>
      <c r="P104" s="292"/>
      <c r="Q104" s="304" t="s">
        <v>207</v>
      </c>
      <c r="R104" s="304" t="s">
        <v>104</v>
      </c>
      <c r="S104" s="308" t="s">
        <v>256</v>
      </c>
      <c r="T104" s="308" t="s">
        <v>103</v>
      </c>
      <c r="U104" s="305"/>
      <c r="V104" s="305"/>
      <c r="W104" s="306"/>
      <c r="X104" s="307"/>
      <c r="Y104" s="304" t="s">
        <v>207</v>
      </c>
      <c r="Z104" s="304" t="s">
        <v>104</v>
      </c>
      <c r="AA104" s="308" t="s">
        <v>268</v>
      </c>
      <c r="AB104" s="308" t="s">
        <v>103</v>
      </c>
      <c r="AC104" s="305"/>
      <c r="AD104" s="305"/>
      <c r="AE104" s="306"/>
      <c r="AF104" s="309"/>
    </row>
    <row r="105" spans="1:32" ht="13.5" customHeight="1" hidden="1" thickBot="1">
      <c r="A105" s="148" t="s">
        <v>208</v>
      </c>
      <c r="B105" s="292"/>
      <c r="C105" s="292"/>
      <c r="D105" s="292"/>
      <c r="E105" s="292"/>
      <c r="F105" s="292"/>
      <c r="G105" s="292"/>
      <c r="H105" s="292"/>
      <c r="I105" s="292" t="s">
        <v>208</v>
      </c>
      <c r="J105" s="292" t="s">
        <v>101</v>
      </c>
      <c r="K105" s="292" t="s">
        <v>237</v>
      </c>
      <c r="L105" s="292" t="s">
        <v>103</v>
      </c>
      <c r="M105" s="292"/>
      <c r="N105" s="292"/>
      <c r="O105" s="292"/>
      <c r="P105" s="292"/>
      <c r="Q105" s="302" t="s">
        <v>208</v>
      </c>
      <c r="R105" s="304"/>
      <c r="S105" s="303"/>
      <c r="T105" s="304"/>
      <c r="U105" s="305"/>
      <c r="V105" s="305"/>
      <c r="W105" s="306"/>
      <c r="X105" s="307"/>
      <c r="Y105" s="302" t="s">
        <v>208</v>
      </c>
      <c r="Z105" s="304" t="s">
        <v>104</v>
      </c>
      <c r="AA105" s="308" t="s">
        <v>269</v>
      </c>
      <c r="AB105" s="308" t="s">
        <v>103</v>
      </c>
      <c r="AC105" s="305"/>
      <c r="AD105" s="305"/>
      <c r="AE105" s="306"/>
      <c r="AF105" s="309"/>
    </row>
    <row r="106" spans="1:32" ht="13.5" customHeight="1" hidden="1" thickBot="1">
      <c r="A106" s="148" t="s">
        <v>209</v>
      </c>
      <c r="B106" s="292"/>
      <c r="C106" s="292"/>
      <c r="D106" s="292"/>
      <c r="E106" s="292"/>
      <c r="F106" s="292"/>
      <c r="G106" s="292"/>
      <c r="H106" s="292"/>
      <c r="I106" s="292" t="s">
        <v>209</v>
      </c>
      <c r="J106" s="292" t="s">
        <v>104</v>
      </c>
      <c r="K106" s="292" t="s">
        <v>238</v>
      </c>
      <c r="L106" s="292" t="s">
        <v>124</v>
      </c>
      <c r="M106" s="292"/>
      <c r="N106" s="292"/>
      <c r="O106" s="292"/>
      <c r="P106" s="292"/>
      <c r="Q106" s="302" t="s">
        <v>209</v>
      </c>
      <c r="R106" s="304"/>
      <c r="S106" s="303"/>
      <c r="T106" s="304"/>
      <c r="U106" s="305"/>
      <c r="V106" s="305"/>
      <c r="W106" s="306"/>
      <c r="X106" s="307"/>
      <c r="Y106" s="302" t="s">
        <v>209</v>
      </c>
      <c r="Z106" s="304" t="s">
        <v>104</v>
      </c>
      <c r="AA106" s="308" t="s">
        <v>270</v>
      </c>
      <c r="AB106" s="308" t="s">
        <v>103</v>
      </c>
      <c r="AC106" s="305"/>
      <c r="AD106" s="305"/>
      <c r="AE106" s="306"/>
      <c r="AF106" s="309"/>
    </row>
    <row r="107" spans="1:32" ht="13.5" customHeight="1" hidden="1" thickBot="1">
      <c r="A107" s="148" t="s">
        <v>210</v>
      </c>
      <c r="B107" s="292"/>
      <c r="C107" s="292"/>
      <c r="D107" s="292"/>
      <c r="E107" s="292"/>
      <c r="F107" s="292"/>
      <c r="G107" s="292"/>
      <c r="H107" s="292"/>
      <c r="I107" s="292" t="s">
        <v>210</v>
      </c>
      <c r="J107" s="292" t="s">
        <v>104</v>
      </c>
      <c r="K107" s="292" t="s">
        <v>239</v>
      </c>
      <c r="L107" s="292" t="s">
        <v>196</v>
      </c>
      <c r="M107" s="292"/>
      <c r="N107" s="292"/>
      <c r="O107" s="292"/>
      <c r="P107" s="292"/>
      <c r="Q107" s="302" t="s">
        <v>210</v>
      </c>
      <c r="R107" s="304"/>
      <c r="S107" s="303"/>
      <c r="T107" s="304"/>
      <c r="U107" s="305"/>
      <c r="V107" s="305"/>
      <c r="W107" s="306"/>
      <c r="X107" s="307"/>
      <c r="Y107" s="302" t="s">
        <v>210</v>
      </c>
      <c r="Z107" s="304" t="s">
        <v>104</v>
      </c>
      <c r="AA107" s="308" t="s">
        <v>271</v>
      </c>
      <c r="AB107" s="308" t="s">
        <v>103</v>
      </c>
      <c r="AC107" s="305"/>
      <c r="AD107" s="305"/>
      <c r="AE107" s="306"/>
      <c r="AF107" s="309"/>
    </row>
    <row r="108" spans="1:32" ht="13.5" customHeight="1" hidden="1" thickBot="1">
      <c r="A108" s="148" t="s">
        <v>211</v>
      </c>
      <c r="B108" s="292"/>
      <c r="C108" s="292"/>
      <c r="D108" s="292"/>
      <c r="E108" s="292"/>
      <c r="F108" s="292"/>
      <c r="G108" s="292"/>
      <c r="H108" s="292"/>
      <c r="I108" s="292" t="s">
        <v>211</v>
      </c>
      <c r="J108" s="292" t="s">
        <v>104</v>
      </c>
      <c r="K108" s="292" t="s">
        <v>240</v>
      </c>
      <c r="L108" s="292" t="s">
        <v>196</v>
      </c>
      <c r="M108" s="292"/>
      <c r="N108" s="292"/>
      <c r="O108" s="292"/>
      <c r="P108" s="292"/>
      <c r="Q108" s="302" t="s">
        <v>211</v>
      </c>
      <c r="R108" s="304"/>
      <c r="S108" s="303"/>
      <c r="T108" s="304"/>
      <c r="U108" s="305"/>
      <c r="V108" s="305"/>
      <c r="W108" s="306"/>
      <c r="X108" s="307"/>
      <c r="Y108" s="302" t="s">
        <v>211</v>
      </c>
      <c r="Z108" s="304" t="s">
        <v>104</v>
      </c>
      <c r="AA108" s="308" t="s">
        <v>272</v>
      </c>
      <c r="AB108" s="308" t="s">
        <v>103</v>
      </c>
      <c r="AC108" s="305"/>
      <c r="AD108" s="305"/>
      <c r="AE108" s="306"/>
      <c r="AF108" s="309"/>
    </row>
    <row r="109" spans="1:32" ht="13.5" customHeight="1" hidden="1" thickBot="1">
      <c r="A109" s="148" t="s">
        <v>212</v>
      </c>
      <c r="B109" s="292"/>
      <c r="C109" s="292"/>
      <c r="D109" s="292"/>
      <c r="E109" s="292"/>
      <c r="F109" s="292"/>
      <c r="G109" s="292"/>
      <c r="H109" s="292"/>
      <c r="I109" s="292" t="s">
        <v>212</v>
      </c>
      <c r="J109" s="292" t="s">
        <v>104</v>
      </c>
      <c r="K109" s="292" t="s">
        <v>199</v>
      </c>
      <c r="L109" s="292" t="s">
        <v>196</v>
      </c>
      <c r="M109" s="292"/>
      <c r="N109" s="292"/>
      <c r="O109" s="292"/>
      <c r="P109" s="292"/>
      <c r="Q109" s="302" t="s">
        <v>212</v>
      </c>
      <c r="R109" s="304"/>
      <c r="S109" s="303"/>
      <c r="T109" s="304"/>
      <c r="U109" s="305"/>
      <c r="V109" s="305"/>
      <c r="W109" s="306"/>
      <c r="X109" s="307"/>
      <c r="Y109" s="302" t="s">
        <v>212</v>
      </c>
      <c r="Z109" s="304" t="s">
        <v>104</v>
      </c>
      <c r="AA109" s="308" t="s">
        <v>273</v>
      </c>
      <c r="AB109" s="308" t="s">
        <v>103</v>
      </c>
      <c r="AC109" s="305"/>
      <c r="AD109" s="305"/>
      <c r="AE109" s="306"/>
      <c r="AF109" s="309"/>
    </row>
    <row r="110" spans="1:32" ht="13.5" customHeight="1" hidden="1" thickBot="1">
      <c r="A110" s="148" t="s">
        <v>213</v>
      </c>
      <c r="B110" s="292"/>
      <c r="C110" s="292"/>
      <c r="D110" s="292"/>
      <c r="E110" s="292"/>
      <c r="F110" s="292"/>
      <c r="G110" s="292"/>
      <c r="H110" s="292"/>
      <c r="I110" s="292" t="s">
        <v>213</v>
      </c>
      <c r="J110" s="292" t="s">
        <v>104</v>
      </c>
      <c r="K110" s="292" t="s">
        <v>200</v>
      </c>
      <c r="L110" s="292" t="s">
        <v>103</v>
      </c>
      <c r="M110" s="292"/>
      <c r="N110" s="292"/>
      <c r="O110" s="292"/>
      <c r="P110" s="292"/>
      <c r="Q110" s="302" t="s">
        <v>213</v>
      </c>
      <c r="R110" s="304"/>
      <c r="S110" s="303"/>
      <c r="T110" s="304"/>
      <c r="U110" s="305"/>
      <c r="V110" s="305"/>
      <c r="W110" s="306"/>
      <c r="X110" s="307"/>
      <c r="Y110" s="302" t="s">
        <v>213</v>
      </c>
      <c r="Z110" s="304" t="s">
        <v>104</v>
      </c>
      <c r="AA110" s="308" t="s">
        <v>274</v>
      </c>
      <c r="AB110" s="308" t="s">
        <v>103</v>
      </c>
      <c r="AC110" s="305"/>
      <c r="AD110" s="305"/>
      <c r="AE110" s="306"/>
      <c r="AF110" s="309"/>
    </row>
    <row r="111" spans="1:32" ht="13.5" customHeight="1" hidden="1" thickBot="1">
      <c r="A111" s="148" t="s">
        <v>214</v>
      </c>
      <c r="B111" s="292"/>
      <c r="C111" s="292"/>
      <c r="D111" s="292"/>
      <c r="E111" s="292"/>
      <c r="F111" s="292"/>
      <c r="G111" s="292"/>
      <c r="H111" s="292"/>
      <c r="I111" s="292" t="s">
        <v>214</v>
      </c>
      <c r="J111" s="292" t="s">
        <v>104</v>
      </c>
      <c r="K111" s="292" t="s">
        <v>241</v>
      </c>
      <c r="L111" s="292" t="s">
        <v>196</v>
      </c>
      <c r="M111" s="292"/>
      <c r="N111" s="292"/>
      <c r="O111" s="292"/>
      <c r="P111" s="292"/>
      <c r="Q111" s="302" t="s">
        <v>214</v>
      </c>
      <c r="R111" s="304"/>
      <c r="S111" s="303"/>
      <c r="T111" s="304"/>
      <c r="U111" s="305"/>
      <c r="V111" s="305"/>
      <c r="W111" s="306"/>
      <c r="X111" s="307"/>
      <c r="Y111" s="302" t="s">
        <v>214</v>
      </c>
      <c r="Z111" s="304" t="s">
        <v>104</v>
      </c>
      <c r="AA111" s="308" t="s">
        <v>275</v>
      </c>
      <c r="AB111" s="308" t="s">
        <v>103</v>
      </c>
      <c r="AC111" s="312"/>
      <c r="AD111" s="312"/>
      <c r="AE111" s="312"/>
      <c r="AF111" s="312"/>
    </row>
    <row r="112" spans="1:32" ht="13.5" customHeight="1" hidden="1" thickBot="1">
      <c r="A112" s="148" t="s">
        <v>215</v>
      </c>
      <c r="B112" s="292"/>
      <c r="C112" s="292"/>
      <c r="D112" s="292"/>
      <c r="E112" s="292"/>
      <c r="F112" s="292"/>
      <c r="G112" s="292"/>
      <c r="H112" s="292"/>
      <c r="I112" s="292" t="s">
        <v>215</v>
      </c>
      <c r="J112" s="292" t="s">
        <v>104</v>
      </c>
      <c r="K112" s="292" t="s">
        <v>242</v>
      </c>
      <c r="L112" s="292" t="s">
        <v>103</v>
      </c>
      <c r="M112" s="292"/>
      <c r="N112" s="292"/>
      <c r="O112" s="292"/>
      <c r="P112" s="292"/>
      <c r="Q112" s="302" t="s">
        <v>215</v>
      </c>
      <c r="R112" s="304"/>
      <c r="S112" s="303"/>
      <c r="T112" s="304"/>
      <c r="U112" s="305"/>
      <c r="V112" s="305"/>
      <c r="W112" s="306"/>
      <c r="X112" s="307"/>
      <c r="Y112" s="302" t="s">
        <v>215</v>
      </c>
      <c r="Z112" s="304" t="s">
        <v>104</v>
      </c>
      <c r="AA112" s="308" t="s">
        <v>276</v>
      </c>
      <c r="AB112" s="308" t="s">
        <v>103</v>
      </c>
      <c r="AC112" s="312"/>
      <c r="AD112" s="312"/>
      <c r="AE112" s="312"/>
      <c r="AF112" s="312"/>
    </row>
    <row r="113" spans="1:32" ht="13.5" customHeight="1" hidden="1" thickBot="1">
      <c r="A113" s="148" t="s">
        <v>216</v>
      </c>
      <c r="B113" s="292"/>
      <c r="C113" s="292"/>
      <c r="D113" s="292"/>
      <c r="E113" s="292"/>
      <c r="F113" s="292"/>
      <c r="G113" s="292"/>
      <c r="H113" s="292"/>
      <c r="I113" s="292" t="s">
        <v>216</v>
      </c>
      <c r="J113" s="292" t="s">
        <v>104</v>
      </c>
      <c r="K113" s="292" t="s">
        <v>243</v>
      </c>
      <c r="L113" s="292" t="s">
        <v>103</v>
      </c>
      <c r="M113" s="292"/>
      <c r="N113" s="292"/>
      <c r="O113" s="292"/>
      <c r="P113" s="292"/>
      <c r="Q113" s="302" t="s">
        <v>216</v>
      </c>
      <c r="R113" s="304"/>
      <c r="S113" s="303"/>
      <c r="T113" s="304"/>
      <c r="U113" s="305"/>
      <c r="V113" s="305"/>
      <c r="W113" s="306"/>
      <c r="X113" s="307"/>
      <c r="Y113" s="302" t="s">
        <v>216</v>
      </c>
      <c r="Z113" s="304" t="s">
        <v>104</v>
      </c>
      <c r="AA113" s="308" t="s">
        <v>277</v>
      </c>
      <c r="AB113" s="308" t="s">
        <v>103</v>
      </c>
      <c r="AC113" s="312"/>
      <c r="AD113" s="312"/>
      <c r="AE113" s="312"/>
      <c r="AF113" s="312"/>
    </row>
    <row r="114" spans="1:32" ht="13.5" customHeight="1" hidden="1" thickBot="1">
      <c r="A114" s="148" t="s">
        <v>217</v>
      </c>
      <c r="B114" s="292"/>
      <c r="C114" s="292"/>
      <c r="D114" s="292"/>
      <c r="E114" s="292"/>
      <c r="F114" s="292"/>
      <c r="G114" s="292"/>
      <c r="H114" s="292"/>
      <c r="I114" s="292" t="s">
        <v>217</v>
      </c>
      <c r="J114" s="292"/>
      <c r="K114" s="292"/>
      <c r="L114" s="292"/>
      <c r="M114" s="292"/>
      <c r="N114" s="292"/>
      <c r="O114" s="292"/>
      <c r="P114" s="292"/>
      <c r="Q114" s="302" t="s">
        <v>217</v>
      </c>
      <c r="R114" s="304"/>
      <c r="S114" s="303"/>
      <c r="T114" s="304"/>
      <c r="U114" s="305"/>
      <c r="V114" s="305"/>
      <c r="W114" s="306"/>
      <c r="X114" s="307"/>
      <c r="Y114" s="302" t="s">
        <v>217</v>
      </c>
      <c r="Z114" s="304" t="s">
        <v>104</v>
      </c>
      <c r="AA114" s="308" t="s">
        <v>278</v>
      </c>
      <c r="AB114" s="308" t="s">
        <v>103</v>
      </c>
      <c r="AC114" s="312"/>
      <c r="AD114" s="312"/>
      <c r="AE114" s="312"/>
      <c r="AF114" s="312"/>
    </row>
    <row r="115" spans="1:32" ht="13.5" customHeight="1" hidden="1" thickBot="1">
      <c r="A115" s="148" t="s">
        <v>218</v>
      </c>
      <c r="B115" s="292"/>
      <c r="C115" s="292"/>
      <c r="D115" s="292"/>
      <c r="E115" s="292"/>
      <c r="F115" s="292"/>
      <c r="G115" s="292"/>
      <c r="H115" s="292"/>
      <c r="I115" s="292" t="s">
        <v>218</v>
      </c>
      <c r="J115" s="292"/>
      <c r="K115" s="292"/>
      <c r="L115" s="292"/>
      <c r="M115" s="292"/>
      <c r="N115" s="292"/>
      <c r="O115" s="292"/>
      <c r="P115" s="292"/>
      <c r="Q115" s="302" t="s">
        <v>218</v>
      </c>
      <c r="R115" s="304"/>
      <c r="S115" s="303"/>
      <c r="T115" s="304"/>
      <c r="U115" s="305"/>
      <c r="V115" s="305"/>
      <c r="W115" s="306"/>
      <c r="X115" s="307"/>
      <c r="Y115" s="302" t="s">
        <v>218</v>
      </c>
      <c r="Z115" s="304"/>
      <c r="AA115" s="312"/>
      <c r="AB115" s="312"/>
      <c r="AC115" s="312"/>
      <c r="AD115" s="312"/>
      <c r="AE115" s="312"/>
      <c r="AF115" s="312"/>
    </row>
    <row r="116" spans="1:32" ht="13.5" hidden="1" thickBot="1">
      <c r="A116" s="292"/>
      <c r="B116" s="292"/>
      <c r="C116" s="292"/>
      <c r="D116" s="292"/>
      <c r="E116" s="292"/>
      <c r="F116" s="292"/>
      <c r="G116" s="292"/>
      <c r="H116" s="292"/>
      <c r="I116" s="292"/>
      <c r="J116" s="292"/>
      <c r="K116" s="292"/>
      <c r="L116" s="292"/>
      <c r="M116" s="292"/>
      <c r="N116" s="292"/>
      <c r="O116" s="292"/>
      <c r="P116" s="292"/>
      <c r="Q116" s="312"/>
      <c r="R116" s="312"/>
      <c r="S116" s="312"/>
      <c r="T116" s="312"/>
      <c r="U116" s="312"/>
      <c r="V116" s="312"/>
      <c r="W116" s="312"/>
      <c r="X116" s="312"/>
      <c r="Y116" s="312"/>
      <c r="Z116" s="312"/>
      <c r="AA116" s="312"/>
      <c r="AB116" s="312"/>
      <c r="AC116" s="312"/>
      <c r="AD116" s="312"/>
      <c r="AE116" s="312"/>
      <c r="AF116" s="312"/>
    </row>
    <row r="117" spans="1:32" ht="13.5" hidden="1" thickBot="1">
      <c r="A117" s="133" t="s">
        <v>167</v>
      </c>
      <c r="B117" s="292" t="s">
        <v>37</v>
      </c>
      <c r="C117" s="281" t="s">
        <v>224</v>
      </c>
      <c r="D117" s="134"/>
      <c r="E117" s="134"/>
      <c r="F117" s="134"/>
      <c r="G117" s="134"/>
      <c r="H117" s="134"/>
      <c r="I117" s="292"/>
      <c r="J117" s="292"/>
      <c r="K117" s="292"/>
      <c r="L117" s="292"/>
      <c r="M117" s="292"/>
      <c r="N117" s="292"/>
      <c r="O117" s="292"/>
      <c r="P117" s="292"/>
      <c r="Q117" s="312"/>
      <c r="R117" s="312"/>
      <c r="S117" s="312"/>
      <c r="T117" s="312"/>
      <c r="U117" s="312"/>
      <c r="V117" s="312"/>
      <c r="W117" s="312"/>
      <c r="X117" s="312"/>
      <c r="Y117" s="312"/>
      <c r="Z117" s="312"/>
      <c r="AA117" s="312"/>
      <c r="AB117" s="312"/>
      <c r="AC117" s="312"/>
      <c r="AD117" s="312"/>
      <c r="AE117" s="312"/>
      <c r="AF117" s="312"/>
    </row>
    <row r="118" spans="1:32" ht="39" hidden="1" thickBot="1">
      <c r="A118" s="137" t="s">
        <v>219</v>
      </c>
      <c r="B118" s="138" t="s">
        <v>101</v>
      </c>
      <c r="C118" s="142" t="s">
        <v>225</v>
      </c>
      <c r="D118" s="139" t="s">
        <v>103</v>
      </c>
      <c r="E118" s="139"/>
      <c r="F118" s="139"/>
      <c r="G118" s="140"/>
      <c r="H118" s="141"/>
      <c r="I118" s="292"/>
      <c r="J118" s="292"/>
      <c r="K118" s="292"/>
      <c r="L118" s="292"/>
      <c r="M118" s="292"/>
      <c r="N118" s="292"/>
      <c r="O118" s="292"/>
      <c r="P118" s="292"/>
      <c r="Q118" s="312"/>
      <c r="R118" s="312"/>
      <c r="S118" s="312"/>
      <c r="T118" s="312"/>
      <c r="U118" s="312"/>
      <c r="V118" s="312"/>
      <c r="W118" s="312"/>
      <c r="X118" s="312"/>
      <c r="Y118" s="313"/>
      <c r="Z118" s="313"/>
      <c r="AA118" s="313"/>
      <c r="AB118" s="313"/>
      <c r="AC118" s="292"/>
      <c r="AD118" s="292"/>
      <c r="AE118" s="292"/>
      <c r="AF118" s="292"/>
    </row>
    <row r="119" spans="1:28" ht="26.25" hidden="1" thickBot="1">
      <c r="A119" s="137" t="s">
        <v>220</v>
      </c>
      <c r="B119" s="138" t="s">
        <v>104</v>
      </c>
      <c r="C119" s="142" t="s">
        <v>226</v>
      </c>
      <c r="D119" s="139" t="s">
        <v>196</v>
      </c>
      <c r="E119" s="139"/>
      <c r="F119" s="139"/>
      <c r="G119" s="140"/>
      <c r="H119" s="141"/>
      <c r="X119" s="284"/>
      <c r="Y119" s="284"/>
      <c r="Z119" s="284"/>
      <c r="AA119" s="284"/>
      <c r="AB119" s="284"/>
    </row>
    <row r="120" spans="1:28" ht="26.25" hidden="1" thickBot="1">
      <c r="A120" s="144" t="s">
        <v>221</v>
      </c>
      <c r="B120" s="145" t="s">
        <v>104</v>
      </c>
      <c r="C120" s="147" t="s">
        <v>227</v>
      </c>
      <c r="D120" s="139" t="s">
        <v>77</v>
      </c>
      <c r="E120" s="139"/>
      <c r="F120" s="139"/>
      <c r="G120" s="143"/>
      <c r="H120" s="141"/>
      <c r="X120" s="284"/>
      <c r="Y120" s="284"/>
      <c r="Z120" s="284"/>
      <c r="AA120" s="284"/>
      <c r="AB120" s="284"/>
    </row>
    <row r="121" spans="1:24" ht="26.25" hidden="1" thickBot="1">
      <c r="A121" s="144" t="s">
        <v>222</v>
      </c>
      <c r="B121" s="145" t="s">
        <v>104</v>
      </c>
      <c r="C121" s="147" t="s">
        <v>228</v>
      </c>
      <c r="D121" s="139" t="s">
        <v>103</v>
      </c>
      <c r="E121" s="139"/>
      <c r="F121" s="139"/>
      <c r="G121" s="143"/>
      <c r="H121" s="141"/>
      <c r="X121" s="284"/>
    </row>
    <row r="122" spans="1:8" ht="13.5" hidden="1" thickBot="1">
      <c r="A122" s="144" t="s">
        <v>223</v>
      </c>
      <c r="B122" s="145" t="s">
        <v>104</v>
      </c>
      <c r="C122" s="147"/>
      <c r="D122" s="139"/>
      <c r="E122" s="139"/>
      <c r="F122" s="139"/>
      <c r="G122" s="143"/>
      <c r="H122" s="141"/>
    </row>
    <row r="123" spans="1:8" ht="13.5" hidden="1" thickBot="1">
      <c r="A123" s="144" t="s">
        <v>263</v>
      </c>
      <c r="B123" s="145"/>
      <c r="C123" s="147"/>
      <c r="D123" s="139"/>
      <c r="E123" s="139"/>
      <c r="F123" s="139"/>
      <c r="G123" s="143"/>
      <c r="H123" s="141"/>
    </row>
    <row r="124" spans="1:8" ht="26.25" hidden="1" thickBot="1">
      <c r="A124" s="144" t="s">
        <v>201</v>
      </c>
      <c r="B124" s="145" t="s">
        <v>101</v>
      </c>
      <c r="C124" s="147" t="s">
        <v>229</v>
      </c>
      <c r="D124" s="139" t="s">
        <v>230</v>
      </c>
      <c r="E124" s="139"/>
      <c r="F124" s="139"/>
      <c r="G124" s="143"/>
      <c r="H124" s="141"/>
    </row>
    <row r="125" spans="1:8" ht="26.25" hidden="1" thickBot="1">
      <c r="A125" s="144" t="s">
        <v>202</v>
      </c>
      <c r="B125" s="145" t="s">
        <v>101</v>
      </c>
      <c r="C125" s="147" t="s">
        <v>231</v>
      </c>
      <c r="D125" s="139" t="s">
        <v>230</v>
      </c>
      <c r="E125" s="139"/>
      <c r="F125" s="139"/>
      <c r="G125" s="143"/>
      <c r="H125" s="141"/>
    </row>
    <row r="126" spans="1:8" ht="12.75" hidden="1">
      <c r="A126" s="292" t="s">
        <v>203</v>
      </c>
      <c r="B126" s="292" t="s">
        <v>101</v>
      </c>
      <c r="C126" s="292" t="s">
        <v>232</v>
      </c>
      <c r="D126" s="292" t="s">
        <v>233</v>
      </c>
      <c r="E126" s="292"/>
      <c r="F126" s="292"/>
      <c r="G126" s="292"/>
      <c r="H126" s="292"/>
    </row>
    <row r="127" spans="1:8" ht="12.75" hidden="1">
      <c r="A127" s="292" t="s">
        <v>204</v>
      </c>
      <c r="B127" s="292" t="s">
        <v>104</v>
      </c>
      <c r="C127" s="292" t="s">
        <v>234</v>
      </c>
      <c r="D127" s="292" t="s">
        <v>198</v>
      </c>
      <c r="E127" s="292"/>
      <c r="F127" s="292"/>
      <c r="G127" s="292"/>
      <c r="H127" s="292"/>
    </row>
    <row r="128" spans="1:8" ht="12.75" hidden="1">
      <c r="A128" s="292" t="s">
        <v>205</v>
      </c>
      <c r="B128" s="292" t="s">
        <v>104</v>
      </c>
      <c r="C128" s="292" t="s">
        <v>197</v>
      </c>
      <c r="D128" s="292" t="s">
        <v>198</v>
      </c>
      <c r="E128" s="292"/>
      <c r="F128" s="292"/>
      <c r="G128" s="292"/>
      <c r="H128" s="292"/>
    </row>
    <row r="129" spans="1:8" ht="12.75" hidden="1">
      <c r="A129" s="292" t="s">
        <v>206</v>
      </c>
      <c r="B129" s="292" t="s">
        <v>104</v>
      </c>
      <c r="C129" s="292" t="s">
        <v>235</v>
      </c>
      <c r="D129" s="292" t="s">
        <v>196</v>
      </c>
      <c r="E129" s="292"/>
      <c r="F129" s="292"/>
      <c r="G129" s="292"/>
      <c r="H129" s="292"/>
    </row>
    <row r="130" spans="1:8" ht="12.75" hidden="1">
      <c r="A130" s="292" t="s">
        <v>207</v>
      </c>
      <c r="B130" s="292" t="s">
        <v>104</v>
      </c>
      <c r="C130" s="292" t="s">
        <v>236</v>
      </c>
      <c r="D130" s="292" t="s">
        <v>196</v>
      </c>
      <c r="E130" s="292"/>
      <c r="F130" s="292"/>
      <c r="G130" s="292"/>
      <c r="H130" s="292"/>
    </row>
    <row r="131" spans="1:8" ht="12.75" hidden="1">
      <c r="A131" s="292" t="s">
        <v>208</v>
      </c>
      <c r="B131" s="292" t="s">
        <v>101</v>
      </c>
      <c r="C131" s="292" t="s">
        <v>237</v>
      </c>
      <c r="D131" s="292" t="s">
        <v>103</v>
      </c>
      <c r="E131" s="292"/>
      <c r="F131" s="292"/>
      <c r="G131" s="292"/>
      <c r="H131" s="292"/>
    </row>
    <row r="132" spans="1:8" ht="12.75" hidden="1">
      <c r="A132" s="292" t="s">
        <v>209</v>
      </c>
      <c r="B132" s="292" t="s">
        <v>104</v>
      </c>
      <c r="C132" s="292" t="s">
        <v>238</v>
      </c>
      <c r="D132" s="292" t="s">
        <v>124</v>
      </c>
      <c r="E132" s="292"/>
      <c r="F132" s="292"/>
      <c r="G132" s="292"/>
      <c r="H132" s="292"/>
    </row>
    <row r="133" spans="1:8" ht="12.75" hidden="1">
      <c r="A133" s="292" t="s">
        <v>210</v>
      </c>
      <c r="B133" s="292" t="s">
        <v>104</v>
      </c>
      <c r="C133" s="292" t="s">
        <v>239</v>
      </c>
      <c r="D133" s="292" t="s">
        <v>196</v>
      </c>
      <c r="E133" s="292"/>
      <c r="F133" s="292"/>
      <c r="G133" s="292"/>
      <c r="H133" s="292"/>
    </row>
    <row r="134" spans="1:8" ht="12.75" hidden="1">
      <c r="A134" s="292" t="s">
        <v>211</v>
      </c>
      <c r="B134" s="292" t="s">
        <v>104</v>
      </c>
      <c r="C134" s="292" t="s">
        <v>240</v>
      </c>
      <c r="D134" s="292" t="s">
        <v>196</v>
      </c>
      <c r="E134" s="292"/>
      <c r="F134" s="292"/>
      <c r="G134" s="292"/>
      <c r="H134" s="292"/>
    </row>
    <row r="135" spans="1:8" ht="12.75" hidden="1">
      <c r="A135" s="292" t="s">
        <v>212</v>
      </c>
      <c r="B135" s="292" t="s">
        <v>104</v>
      </c>
      <c r="C135" s="292" t="s">
        <v>199</v>
      </c>
      <c r="D135" s="292" t="s">
        <v>196</v>
      </c>
      <c r="E135" s="292"/>
      <c r="F135" s="292"/>
      <c r="G135" s="292"/>
      <c r="H135" s="292"/>
    </row>
    <row r="136" spans="1:8" ht="12.75" hidden="1">
      <c r="A136" s="292" t="s">
        <v>213</v>
      </c>
      <c r="B136" s="292" t="s">
        <v>104</v>
      </c>
      <c r="C136" s="292" t="s">
        <v>200</v>
      </c>
      <c r="D136" s="292" t="s">
        <v>103</v>
      </c>
      <c r="E136" s="292"/>
      <c r="F136" s="292"/>
      <c r="G136" s="292"/>
      <c r="H136" s="292"/>
    </row>
    <row r="137" spans="1:8" ht="12.75" hidden="1">
      <c r="A137" s="292" t="s">
        <v>214</v>
      </c>
      <c r="B137" s="292" t="s">
        <v>104</v>
      </c>
      <c r="C137" s="292" t="s">
        <v>241</v>
      </c>
      <c r="D137" s="292" t="s">
        <v>196</v>
      </c>
      <c r="E137" s="292"/>
      <c r="F137" s="292"/>
      <c r="G137" s="292"/>
      <c r="H137" s="292"/>
    </row>
    <row r="138" spans="1:8" ht="12.75" hidden="1">
      <c r="A138" s="292" t="s">
        <v>215</v>
      </c>
      <c r="B138" s="292" t="s">
        <v>104</v>
      </c>
      <c r="C138" s="292" t="s">
        <v>242</v>
      </c>
      <c r="D138" s="292" t="s">
        <v>103</v>
      </c>
      <c r="E138" s="292"/>
      <c r="F138" s="292"/>
      <c r="G138" s="292"/>
      <c r="H138" s="292"/>
    </row>
    <row r="139" spans="1:8" ht="12.75" hidden="1">
      <c r="A139" s="292" t="s">
        <v>216</v>
      </c>
      <c r="B139" s="292" t="s">
        <v>104</v>
      </c>
      <c r="C139" s="292" t="s">
        <v>243</v>
      </c>
      <c r="D139" s="292" t="s">
        <v>103</v>
      </c>
      <c r="E139" s="292"/>
      <c r="F139" s="292"/>
      <c r="G139" s="292"/>
      <c r="H139" s="292"/>
    </row>
    <row r="140" spans="1:8" ht="12.75" hidden="1">
      <c r="A140" s="292" t="s">
        <v>217</v>
      </c>
      <c r="B140" s="292"/>
      <c r="C140" s="292"/>
      <c r="D140" s="292"/>
      <c r="E140" s="292"/>
      <c r="F140" s="292"/>
      <c r="G140" s="292"/>
      <c r="H140" s="292"/>
    </row>
    <row r="141" spans="1:8" ht="12.75" hidden="1">
      <c r="A141" s="292" t="s">
        <v>218</v>
      </c>
      <c r="B141" s="292"/>
      <c r="C141" s="292"/>
      <c r="D141" s="292"/>
      <c r="E141" s="292"/>
      <c r="F141" s="292"/>
      <c r="G141" s="292"/>
      <c r="H141" s="292"/>
    </row>
    <row r="142" ht="13.5" hidden="1" thickBot="1"/>
    <row r="143" spans="1:8" ht="13.5" hidden="1" thickBot="1">
      <c r="A143" s="292" t="s">
        <v>167</v>
      </c>
      <c r="B143" s="292" t="s">
        <v>37</v>
      </c>
      <c r="C143" s="283" t="s">
        <v>244</v>
      </c>
      <c r="D143" s="134"/>
      <c r="E143" s="134"/>
      <c r="F143" s="134"/>
      <c r="G143" s="134"/>
      <c r="H143" s="134"/>
    </row>
    <row r="144" spans="1:8" ht="25.5" hidden="1">
      <c r="A144" s="302" t="s">
        <v>219</v>
      </c>
      <c r="B144" s="302" t="s">
        <v>101</v>
      </c>
      <c r="C144" s="303" t="s">
        <v>245</v>
      </c>
      <c r="D144" s="304" t="s">
        <v>103</v>
      </c>
      <c r="E144" s="305"/>
      <c r="F144" s="305"/>
      <c r="G144" s="306"/>
      <c r="H144" s="307"/>
    </row>
    <row r="145" spans="1:8" ht="25.5" hidden="1">
      <c r="A145" s="302" t="s">
        <v>220</v>
      </c>
      <c r="B145" s="302" t="s">
        <v>104</v>
      </c>
      <c r="C145" s="303" t="s">
        <v>246</v>
      </c>
      <c r="D145" s="304" t="s">
        <v>103</v>
      </c>
      <c r="E145" s="305"/>
      <c r="F145" s="305"/>
      <c r="G145" s="306"/>
      <c r="H145" s="307"/>
    </row>
    <row r="146" spans="1:8" ht="25.5" hidden="1">
      <c r="A146" s="302" t="s">
        <v>221</v>
      </c>
      <c r="B146" s="302" t="s">
        <v>104</v>
      </c>
      <c r="C146" s="303" t="s">
        <v>247</v>
      </c>
      <c r="D146" s="304" t="s">
        <v>103</v>
      </c>
      <c r="E146" s="305"/>
      <c r="F146" s="305"/>
      <c r="G146" s="306"/>
      <c r="H146" s="307"/>
    </row>
    <row r="147" spans="1:8" ht="12.75" hidden="1">
      <c r="A147" s="302" t="s">
        <v>222</v>
      </c>
      <c r="B147" s="302" t="s">
        <v>104</v>
      </c>
      <c r="C147" s="303" t="s">
        <v>248</v>
      </c>
      <c r="D147" s="304" t="s">
        <v>107</v>
      </c>
      <c r="E147" s="305"/>
      <c r="F147" s="305"/>
      <c r="G147" s="306"/>
      <c r="H147" s="307"/>
    </row>
    <row r="148" spans="1:8" ht="12.75" hidden="1">
      <c r="A148" s="302" t="s">
        <v>223</v>
      </c>
      <c r="B148" s="302"/>
      <c r="C148" s="303"/>
      <c r="D148" s="304"/>
      <c r="E148" s="305"/>
      <c r="F148" s="305"/>
      <c r="G148" s="306"/>
      <c r="H148" s="307"/>
    </row>
    <row r="149" spans="1:8" ht="12.75" hidden="1">
      <c r="A149" s="302" t="s">
        <v>263</v>
      </c>
      <c r="B149" s="302"/>
      <c r="C149" s="310"/>
      <c r="D149" s="311"/>
      <c r="E149" s="305"/>
      <c r="F149" s="305"/>
      <c r="G149" s="306"/>
      <c r="H149" s="307"/>
    </row>
    <row r="150" spans="1:8" ht="12.75" hidden="1">
      <c r="A150" s="302" t="s">
        <v>201</v>
      </c>
      <c r="B150" s="302" t="s">
        <v>104</v>
      </c>
      <c r="C150" s="308" t="s">
        <v>250</v>
      </c>
      <c r="D150" s="308" t="s">
        <v>103</v>
      </c>
      <c r="E150" s="305"/>
      <c r="F150" s="305"/>
      <c r="G150" s="306"/>
      <c r="H150" s="307"/>
    </row>
    <row r="151" spans="1:8" ht="12.75" hidden="1">
      <c r="A151" s="302" t="s">
        <v>202</v>
      </c>
      <c r="B151" s="302" t="s">
        <v>101</v>
      </c>
      <c r="C151" s="308" t="s">
        <v>251</v>
      </c>
      <c r="D151" s="308" t="s">
        <v>103</v>
      </c>
      <c r="E151" s="305"/>
      <c r="F151" s="305"/>
      <c r="G151" s="306"/>
      <c r="H151" s="307"/>
    </row>
    <row r="152" spans="1:8" ht="12.75" hidden="1">
      <c r="A152" s="302" t="s">
        <v>203</v>
      </c>
      <c r="B152" s="302" t="s">
        <v>104</v>
      </c>
      <c r="C152" s="308" t="s">
        <v>252</v>
      </c>
      <c r="D152" s="308" t="s">
        <v>103</v>
      </c>
      <c r="E152" s="305"/>
      <c r="F152" s="305"/>
      <c r="G152" s="306"/>
      <c r="H152" s="307"/>
    </row>
    <row r="153" spans="1:8" ht="12.75" hidden="1">
      <c r="A153" s="302" t="s">
        <v>204</v>
      </c>
      <c r="B153" s="304" t="s">
        <v>104</v>
      </c>
      <c r="C153" s="308" t="s">
        <v>253</v>
      </c>
      <c r="D153" s="308" t="s">
        <v>103</v>
      </c>
      <c r="E153" s="305"/>
      <c r="F153" s="305"/>
      <c r="G153" s="306"/>
      <c r="H153" s="307"/>
    </row>
    <row r="154" spans="1:8" ht="12.75" hidden="1">
      <c r="A154" s="302" t="s">
        <v>205</v>
      </c>
      <c r="B154" s="304" t="s">
        <v>104</v>
      </c>
      <c r="C154" s="308" t="s">
        <v>254</v>
      </c>
      <c r="D154" s="308" t="s">
        <v>103</v>
      </c>
      <c r="E154" s="305"/>
      <c r="F154" s="305"/>
      <c r="G154" s="306"/>
      <c r="H154" s="307"/>
    </row>
    <row r="155" spans="1:8" ht="12.75" hidden="1">
      <c r="A155" s="302" t="s">
        <v>206</v>
      </c>
      <c r="B155" s="304" t="s">
        <v>104</v>
      </c>
      <c r="C155" s="308" t="s">
        <v>255</v>
      </c>
      <c r="D155" s="308" t="s">
        <v>103</v>
      </c>
      <c r="E155" s="305"/>
      <c r="F155" s="305"/>
      <c r="G155" s="306"/>
      <c r="H155" s="307"/>
    </row>
    <row r="156" spans="1:8" ht="12.75" hidden="1">
      <c r="A156" s="304" t="s">
        <v>207</v>
      </c>
      <c r="B156" s="304" t="s">
        <v>104</v>
      </c>
      <c r="C156" s="308" t="s">
        <v>256</v>
      </c>
      <c r="D156" s="308" t="s">
        <v>103</v>
      </c>
      <c r="E156" s="305"/>
      <c r="F156" s="305"/>
      <c r="G156" s="306"/>
      <c r="H156" s="307"/>
    </row>
    <row r="157" spans="1:8" ht="12.75" hidden="1">
      <c r="A157" s="302" t="s">
        <v>208</v>
      </c>
      <c r="B157" s="304"/>
      <c r="C157" s="303"/>
      <c r="D157" s="304"/>
      <c r="E157" s="305"/>
      <c r="F157" s="305"/>
      <c r="G157" s="306"/>
      <c r="H157" s="307"/>
    </row>
    <row r="158" spans="1:8" ht="12.75" hidden="1">
      <c r="A158" s="302" t="s">
        <v>209</v>
      </c>
      <c r="B158" s="304"/>
      <c r="C158" s="303"/>
      <c r="D158" s="304"/>
      <c r="E158" s="305"/>
      <c r="F158" s="305"/>
      <c r="G158" s="306"/>
      <c r="H158" s="307"/>
    </row>
    <row r="159" spans="1:8" ht="12.75" hidden="1">
      <c r="A159" s="302" t="s">
        <v>210</v>
      </c>
      <c r="B159" s="304"/>
      <c r="C159" s="303"/>
      <c r="D159" s="304"/>
      <c r="E159" s="305"/>
      <c r="F159" s="305"/>
      <c r="G159" s="306"/>
      <c r="H159" s="307"/>
    </row>
    <row r="160" spans="1:8" ht="12.75" hidden="1">
      <c r="A160" s="302" t="s">
        <v>211</v>
      </c>
      <c r="B160" s="304"/>
      <c r="C160" s="303"/>
      <c r="D160" s="304"/>
      <c r="E160" s="305"/>
      <c r="F160" s="305"/>
      <c r="G160" s="306"/>
      <c r="H160" s="307"/>
    </row>
    <row r="161" spans="1:8" ht="12.75" hidden="1">
      <c r="A161" s="302" t="s">
        <v>212</v>
      </c>
      <c r="B161" s="304"/>
      <c r="C161" s="303"/>
      <c r="D161" s="304"/>
      <c r="E161" s="305"/>
      <c r="F161" s="305"/>
      <c r="G161" s="306"/>
      <c r="H161" s="307"/>
    </row>
    <row r="162" spans="1:8" ht="12.75" hidden="1">
      <c r="A162" s="302" t="s">
        <v>213</v>
      </c>
      <c r="B162" s="304"/>
      <c r="C162" s="303"/>
      <c r="D162" s="304"/>
      <c r="E162" s="305"/>
      <c r="F162" s="305"/>
      <c r="G162" s="306"/>
      <c r="H162" s="307"/>
    </row>
    <row r="163" spans="1:8" ht="12.75" hidden="1">
      <c r="A163" s="302" t="s">
        <v>214</v>
      </c>
      <c r="B163" s="304"/>
      <c r="C163" s="303"/>
      <c r="D163" s="304"/>
      <c r="E163" s="305"/>
      <c r="F163" s="305"/>
      <c r="G163" s="306"/>
      <c r="H163" s="307"/>
    </row>
    <row r="164" spans="1:8" ht="12.75" hidden="1">
      <c r="A164" s="302" t="s">
        <v>215</v>
      </c>
      <c r="B164" s="304"/>
      <c r="C164" s="303"/>
      <c r="D164" s="304"/>
      <c r="E164" s="305"/>
      <c r="F164" s="305"/>
      <c r="G164" s="306"/>
      <c r="H164" s="307"/>
    </row>
    <row r="165" spans="1:8" ht="12.75" hidden="1">
      <c r="A165" s="302" t="s">
        <v>216</v>
      </c>
      <c r="B165" s="304"/>
      <c r="C165" s="303"/>
      <c r="D165" s="304"/>
      <c r="E165" s="305"/>
      <c r="F165" s="305"/>
      <c r="G165" s="306"/>
      <c r="H165" s="307"/>
    </row>
    <row r="166" spans="1:8" ht="12.75" hidden="1">
      <c r="A166" s="302" t="s">
        <v>217</v>
      </c>
      <c r="B166" s="304"/>
      <c r="C166" s="303"/>
      <c r="D166" s="304"/>
      <c r="E166" s="305"/>
      <c r="F166" s="305"/>
      <c r="G166" s="306"/>
      <c r="H166" s="307"/>
    </row>
    <row r="167" spans="1:8" ht="12.75" hidden="1">
      <c r="A167" s="302" t="s">
        <v>218</v>
      </c>
      <c r="B167" s="304"/>
      <c r="C167" s="303"/>
      <c r="D167" s="304"/>
      <c r="E167" s="305"/>
      <c r="F167" s="305"/>
      <c r="G167" s="306"/>
      <c r="H167" s="307"/>
    </row>
    <row r="168" ht="13.5" hidden="1" thickBot="1"/>
    <row r="169" spans="1:8" ht="13.5" hidden="1" thickBot="1">
      <c r="A169" s="292" t="s">
        <v>167</v>
      </c>
      <c r="B169" s="292" t="s">
        <v>37</v>
      </c>
      <c r="C169" s="283" t="s">
        <v>249</v>
      </c>
      <c r="D169" s="134"/>
      <c r="E169" s="134"/>
      <c r="F169" s="134"/>
      <c r="G169" s="134"/>
      <c r="H169" s="134"/>
    </row>
    <row r="170" spans="1:8" ht="12.75" hidden="1">
      <c r="A170" s="304" t="s">
        <v>219</v>
      </c>
      <c r="B170" s="302" t="s">
        <v>101</v>
      </c>
      <c r="C170" s="308" t="s">
        <v>257</v>
      </c>
      <c r="D170" s="308" t="s">
        <v>103</v>
      </c>
      <c r="E170" s="305"/>
      <c r="F170" s="305"/>
      <c r="G170" s="306"/>
      <c r="H170" s="309"/>
    </row>
    <row r="171" spans="1:8" ht="12.75" hidden="1">
      <c r="A171" s="304" t="s">
        <v>220</v>
      </c>
      <c r="B171" s="302" t="s">
        <v>104</v>
      </c>
      <c r="C171" s="308" t="s">
        <v>258</v>
      </c>
      <c r="D171" s="308" t="s">
        <v>103</v>
      </c>
      <c r="E171" s="305"/>
      <c r="F171" s="305"/>
      <c r="G171" s="306"/>
      <c r="H171" s="309"/>
    </row>
    <row r="172" spans="1:8" ht="12.75" hidden="1">
      <c r="A172" s="304" t="s">
        <v>221</v>
      </c>
      <c r="B172" s="304" t="s">
        <v>104</v>
      </c>
      <c r="C172" s="308" t="s">
        <v>259</v>
      </c>
      <c r="D172" s="308" t="s">
        <v>103</v>
      </c>
      <c r="E172" s="305"/>
      <c r="F172" s="305"/>
      <c r="G172" s="306"/>
      <c r="H172" s="309"/>
    </row>
    <row r="173" spans="1:8" ht="12.75" hidden="1">
      <c r="A173" s="304" t="s">
        <v>222</v>
      </c>
      <c r="B173" s="304" t="s">
        <v>104</v>
      </c>
      <c r="C173" s="308" t="s">
        <v>260</v>
      </c>
      <c r="D173" s="308" t="s">
        <v>103</v>
      </c>
      <c r="E173" s="305"/>
      <c r="F173" s="305"/>
      <c r="G173" s="306"/>
      <c r="H173" s="309"/>
    </row>
    <row r="174" spans="1:8" ht="12.75" hidden="1">
      <c r="A174" s="304" t="s">
        <v>223</v>
      </c>
      <c r="B174" s="304" t="s">
        <v>104</v>
      </c>
      <c r="C174" s="308" t="s">
        <v>261</v>
      </c>
      <c r="D174" s="308" t="s">
        <v>107</v>
      </c>
      <c r="E174" s="305"/>
      <c r="F174" s="305"/>
      <c r="G174" s="306"/>
      <c r="H174" s="309"/>
    </row>
    <row r="175" spans="1:8" ht="12.75" hidden="1">
      <c r="A175" s="304" t="s">
        <v>263</v>
      </c>
      <c r="B175" s="304" t="s">
        <v>104</v>
      </c>
      <c r="C175" s="308" t="s">
        <v>262</v>
      </c>
      <c r="D175" s="308" t="s">
        <v>107</v>
      </c>
      <c r="E175" s="305"/>
      <c r="F175" s="305"/>
      <c r="G175" s="306"/>
      <c r="H175" s="309"/>
    </row>
    <row r="176" spans="1:8" ht="12.75" hidden="1">
      <c r="A176" s="302" t="s">
        <v>201</v>
      </c>
      <c r="B176" s="302" t="s">
        <v>101</v>
      </c>
      <c r="C176" s="308" t="s">
        <v>264</v>
      </c>
      <c r="D176" s="308" t="s">
        <v>107</v>
      </c>
      <c r="E176" s="305"/>
      <c r="F176" s="305"/>
      <c r="G176" s="306"/>
      <c r="H176" s="309"/>
    </row>
    <row r="177" spans="1:8" ht="12.75" hidden="1">
      <c r="A177" s="302" t="s">
        <v>202</v>
      </c>
      <c r="B177" s="302" t="s">
        <v>104</v>
      </c>
      <c r="C177" s="308" t="s">
        <v>250</v>
      </c>
      <c r="D177" s="308" t="s">
        <v>103</v>
      </c>
      <c r="E177" s="305"/>
      <c r="F177" s="305"/>
      <c r="G177" s="306"/>
      <c r="H177" s="309"/>
    </row>
    <row r="178" spans="1:8" ht="12.75" hidden="1">
      <c r="A178" s="302" t="s">
        <v>203</v>
      </c>
      <c r="B178" s="302" t="s">
        <v>104</v>
      </c>
      <c r="C178" s="308" t="s">
        <v>265</v>
      </c>
      <c r="D178" s="308" t="s">
        <v>103</v>
      </c>
      <c r="E178" s="305"/>
      <c r="F178" s="305"/>
      <c r="G178" s="306"/>
      <c r="H178" s="309"/>
    </row>
    <row r="179" spans="1:8" ht="12.75" hidden="1">
      <c r="A179" s="302" t="s">
        <v>204</v>
      </c>
      <c r="B179" s="304" t="s">
        <v>104</v>
      </c>
      <c r="C179" s="308" t="s">
        <v>266</v>
      </c>
      <c r="D179" s="308" t="s">
        <v>103</v>
      </c>
      <c r="E179" s="305"/>
      <c r="F179" s="305"/>
      <c r="G179" s="306"/>
      <c r="H179" s="309"/>
    </row>
    <row r="180" spans="1:8" ht="12.75" hidden="1">
      <c r="A180" s="302" t="s">
        <v>205</v>
      </c>
      <c r="B180" s="304" t="s">
        <v>104</v>
      </c>
      <c r="C180" s="308" t="s">
        <v>253</v>
      </c>
      <c r="D180" s="308" t="s">
        <v>103</v>
      </c>
      <c r="E180" s="305"/>
      <c r="F180" s="305"/>
      <c r="G180" s="306"/>
      <c r="H180" s="309"/>
    </row>
    <row r="181" spans="1:8" ht="12.75" hidden="1">
      <c r="A181" s="302" t="s">
        <v>206</v>
      </c>
      <c r="B181" s="304" t="s">
        <v>104</v>
      </c>
      <c r="C181" s="308" t="s">
        <v>267</v>
      </c>
      <c r="D181" s="308" t="s">
        <v>103</v>
      </c>
      <c r="E181" s="305"/>
      <c r="F181" s="305"/>
      <c r="G181" s="306"/>
      <c r="H181" s="309"/>
    </row>
    <row r="182" spans="1:8" ht="12.75" hidden="1">
      <c r="A182" s="304" t="s">
        <v>207</v>
      </c>
      <c r="B182" s="304" t="s">
        <v>104</v>
      </c>
      <c r="C182" s="308" t="s">
        <v>268</v>
      </c>
      <c r="D182" s="308" t="s">
        <v>103</v>
      </c>
      <c r="E182" s="305"/>
      <c r="F182" s="305"/>
      <c r="G182" s="306"/>
      <c r="H182" s="309"/>
    </row>
    <row r="183" spans="1:8" ht="12.75" hidden="1">
      <c r="A183" s="302" t="s">
        <v>208</v>
      </c>
      <c r="B183" s="304" t="s">
        <v>104</v>
      </c>
      <c r="C183" s="308" t="s">
        <v>269</v>
      </c>
      <c r="D183" s="308" t="s">
        <v>103</v>
      </c>
      <c r="E183" s="305"/>
      <c r="F183" s="305"/>
      <c r="G183" s="306"/>
      <c r="H183" s="309"/>
    </row>
    <row r="184" spans="1:8" ht="12.75" hidden="1">
      <c r="A184" s="302" t="s">
        <v>209</v>
      </c>
      <c r="B184" s="304" t="s">
        <v>104</v>
      </c>
      <c r="C184" s="308" t="s">
        <v>270</v>
      </c>
      <c r="D184" s="308" t="s">
        <v>103</v>
      </c>
      <c r="E184" s="305"/>
      <c r="F184" s="305"/>
      <c r="G184" s="306"/>
      <c r="H184" s="309"/>
    </row>
    <row r="185" spans="1:8" ht="12.75" hidden="1">
      <c r="A185" s="302" t="s">
        <v>210</v>
      </c>
      <c r="B185" s="304" t="s">
        <v>104</v>
      </c>
      <c r="C185" s="308" t="s">
        <v>271</v>
      </c>
      <c r="D185" s="308" t="s">
        <v>103</v>
      </c>
      <c r="E185" s="305"/>
      <c r="F185" s="305"/>
      <c r="G185" s="306"/>
      <c r="H185" s="309"/>
    </row>
    <row r="186" spans="1:8" ht="12.75" hidden="1">
      <c r="A186" s="302" t="s">
        <v>211</v>
      </c>
      <c r="B186" s="304" t="s">
        <v>104</v>
      </c>
      <c r="C186" s="308" t="s">
        <v>272</v>
      </c>
      <c r="D186" s="308" t="s">
        <v>103</v>
      </c>
      <c r="E186" s="305"/>
      <c r="F186" s="305"/>
      <c r="G186" s="306"/>
      <c r="H186" s="309"/>
    </row>
    <row r="187" spans="1:8" ht="12.75" hidden="1">
      <c r="A187" s="302" t="s">
        <v>212</v>
      </c>
      <c r="B187" s="304" t="s">
        <v>104</v>
      </c>
      <c r="C187" s="308" t="s">
        <v>273</v>
      </c>
      <c r="D187" s="308" t="s">
        <v>103</v>
      </c>
      <c r="E187" s="305"/>
      <c r="F187" s="305"/>
      <c r="G187" s="306"/>
      <c r="H187" s="309"/>
    </row>
    <row r="188" spans="1:8" ht="12.75" hidden="1">
      <c r="A188" s="302" t="s">
        <v>213</v>
      </c>
      <c r="B188" s="304" t="s">
        <v>104</v>
      </c>
      <c r="C188" s="308" t="s">
        <v>274</v>
      </c>
      <c r="D188" s="308" t="s">
        <v>103</v>
      </c>
      <c r="E188" s="305"/>
      <c r="F188" s="305"/>
      <c r="G188" s="306"/>
      <c r="H188" s="309"/>
    </row>
    <row r="189" spans="1:8" ht="12.75" hidden="1">
      <c r="A189" s="302" t="s">
        <v>214</v>
      </c>
      <c r="B189" s="304" t="s">
        <v>104</v>
      </c>
      <c r="C189" s="308" t="s">
        <v>275</v>
      </c>
      <c r="D189" s="308" t="s">
        <v>103</v>
      </c>
      <c r="E189" s="312"/>
      <c r="F189" s="312"/>
      <c r="G189" s="312"/>
      <c r="H189" s="312"/>
    </row>
    <row r="190" spans="1:8" ht="12.75" hidden="1">
      <c r="A190" s="302" t="s">
        <v>215</v>
      </c>
      <c r="B190" s="304" t="s">
        <v>104</v>
      </c>
      <c r="C190" s="308" t="s">
        <v>276</v>
      </c>
      <c r="D190" s="308" t="s">
        <v>103</v>
      </c>
      <c r="E190" s="312"/>
      <c r="F190" s="312"/>
      <c r="G190" s="312"/>
      <c r="H190" s="312"/>
    </row>
    <row r="191" spans="1:8" ht="12.75" hidden="1">
      <c r="A191" s="302" t="s">
        <v>216</v>
      </c>
      <c r="B191" s="304" t="s">
        <v>104</v>
      </c>
      <c r="C191" s="308" t="s">
        <v>277</v>
      </c>
      <c r="D191" s="308" t="s">
        <v>103</v>
      </c>
      <c r="E191" s="312"/>
      <c r="F191" s="312"/>
      <c r="G191" s="312"/>
      <c r="H191" s="312"/>
    </row>
    <row r="192" spans="1:8" ht="12.75" hidden="1">
      <c r="A192" s="302" t="s">
        <v>217</v>
      </c>
      <c r="B192" s="304" t="s">
        <v>104</v>
      </c>
      <c r="C192" s="308" t="s">
        <v>278</v>
      </c>
      <c r="D192" s="308" t="s">
        <v>103</v>
      </c>
      <c r="E192" s="312"/>
      <c r="F192" s="312"/>
      <c r="G192" s="312"/>
      <c r="H192" s="312"/>
    </row>
    <row r="193" spans="1:8" ht="12.75" hidden="1">
      <c r="A193" s="302" t="s">
        <v>218</v>
      </c>
      <c r="B193" s="304"/>
      <c r="C193" s="312"/>
      <c r="D193" s="312"/>
      <c r="E193" s="312"/>
      <c r="F193" s="312"/>
      <c r="G193" s="312"/>
      <c r="H193" s="312"/>
    </row>
  </sheetData>
  <sheetProtection selectLockedCells="1"/>
  <mergeCells count="13">
    <mergeCell ref="A1:G1"/>
    <mergeCell ref="A8:G8"/>
    <mergeCell ref="A10:G10"/>
    <mergeCell ref="A5:G5"/>
    <mergeCell ref="A3:B3"/>
    <mergeCell ref="C3:G3"/>
    <mergeCell ref="A12:G12"/>
    <mergeCell ref="A82:H82"/>
    <mergeCell ref="A63:H63"/>
    <mergeCell ref="A34:G34"/>
    <mergeCell ref="A46:G46"/>
    <mergeCell ref="A14:G14"/>
    <mergeCell ref="A51:G51"/>
  </mergeCells>
  <conditionalFormatting sqref="C49">
    <cfRule type="expression" priority="14" dxfId="0" stopIfTrue="1">
      <formula>IF($C49=$J49,TRUE,FALSE)</formula>
    </cfRule>
  </conditionalFormatting>
  <conditionalFormatting sqref="A46:H46">
    <cfRule type="cellIs" priority="18" dxfId="25" operator="notEqual" stopIfTrue="1">
      <formula>$K$46</formula>
    </cfRule>
  </conditionalFormatting>
  <conditionalFormatting sqref="A14:G14">
    <cfRule type="cellIs" priority="143" dxfId="25" operator="notEqual" stopIfTrue="1">
      <formula>$H$14</formula>
    </cfRule>
  </conditionalFormatting>
  <conditionalFormatting sqref="A34:G34">
    <cfRule type="cellIs" priority="144" dxfId="25" operator="notEqual" stopIfTrue="1">
      <formula>$H$34</formula>
    </cfRule>
  </conditionalFormatting>
  <conditionalFormatting sqref="C7">
    <cfRule type="expression" priority="12" dxfId="0" stopIfTrue="1">
      <formula>IF($C7=$J7,TRUE,FALSE)</formula>
    </cfRule>
  </conditionalFormatting>
  <conditionalFormatting sqref="A47">
    <cfRule type="expression" priority="10" dxfId="128" stopIfTrue="1">
      <formula>"$I61&gt;0"</formula>
    </cfRule>
  </conditionalFormatting>
  <conditionalFormatting sqref="A49">
    <cfRule type="expression" priority="9" dxfId="27" stopIfTrue="1">
      <formula>$I49&gt;0</formula>
    </cfRule>
  </conditionalFormatting>
  <conditionalFormatting sqref="A51:G51">
    <cfRule type="cellIs" priority="2" dxfId="25" operator="notEqual" stopIfTrue="1">
      <formula>K$51</formula>
    </cfRule>
  </conditionalFormatting>
  <conditionalFormatting sqref="C47">
    <cfRule type="expression" priority="1" dxfId="0" stopIfTrue="1">
      <formula>IF($C47=$J47,TRUE,FALSE)</formula>
    </cfRule>
  </conditionalFormatting>
  <dataValidations count="10">
    <dataValidation type="list" allowBlank="1" showInputMessage="1" showErrorMessage="1" sqref="C35 C45 C39 C41 C43 C37">
      <formula1>$C$83:$C$88</formula1>
    </dataValidation>
    <dataValidation type="decimal" operator="lessThan" allowBlank="1" showInputMessage="1" showErrorMessage="1" sqref="E58:F58 E56:F56 E54:F54 E45:F45 E15:F15 E17:F17 E19:F19 E21:F21 E23:F23 E25:F25 E27:F27 E29:F29 E31:F31 E33:F33 E60:F60 E43:F43 E47:F47 E49:F49 E35:F35 E52:F52 E37:F37 E7:F7 E41:F41 E39:F39">
      <formula1>99999999</formula1>
    </dataValidation>
    <dataValidation type="textLength" operator="lessThanOrEqual" allowBlank="1" showInputMessage="1" showErrorMessage="1" sqref="H60 H58 H56 H52 H54 H47 H49 H7">
      <formula1>80</formula1>
    </dataValidation>
    <dataValidation type="textLength" operator="lessThanOrEqual" allowBlank="1" showInputMessage="1" showErrorMessage="1" sqref="G7 AG49">
      <formula1>250</formula1>
    </dataValidation>
    <dataValidation type="list" allowBlank="1" showInputMessage="1" showErrorMessage="1" sqref="C15 C27 C23 C19 C21 C25 C29 C33 C17 C31">
      <formula1>$C$64:$C$80</formula1>
    </dataValidation>
    <dataValidation type="textLength" allowBlank="1" showInputMessage="1" showErrorMessage="1" sqref="C60 C54 C52 C58 C56">
      <formula1>0</formula1>
      <formula2>120</formula2>
    </dataValidation>
    <dataValidation type="textLength" operator="lessThanOrEqual" allowBlank="1" showInputMessage="1" showErrorMessage="1" sqref="B60 B58 B52 B54 B56">
      <formula1>30</formula1>
    </dataValidation>
    <dataValidation type="textLength" operator="lessThanOrEqual" allowBlank="1" showInputMessage="1" showErrorMessage="1" sqref="D60 D58 D52 D56 D54">
      <formula1>20</formula1>
    </dataValidation>
    <dataValidation type="textLength" operator="lessThanOrEqual" allowBlank="1" showInputMessage="1" showErrorMessage="1" sqref="A10:G10">
      <formula1>1000</formula1>
    </dataValidation>
    <dataValidation type="textLength" operator="lessThanOrEqual" allowBlank="1" showInputMessage="1" showErrorMessage="1" sqref="G15 G17 G19 G21 G23 G25 G27 G29 G31 G33 G35 G37 G39 G41 G43 G45 G47 G49 G52 G54 G56 G58 G60">
      <formula1>500</formula1>
    </dataValidation>
  </dataValidations>
  <printOptions/>
  <pageMargins left="0.2755905511811024" right="0.2362204724409449" top="0.7874015748031497" bottom="0.31496062992125984" header="0.31496062992125984" footer="0.11811023622047245"/>
  <pageSetup fitToHeight="7" fitToWidth="1" horizontalDpi="300" verticalDpi="300" orientation="landscape" scale="98" r:id="rId1"/>
  <headerFooter>
    <oddFooter xml:space="preserve">&amp;C&amp;"Arial,Italic"&amp;8&amp;A&amp;R&amp;"Arial,Italic"&amp;8Page &amp;P of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C295"/>
  <sheetViews>
    <sheetView zoomScalePageLayoutView="0" workbookViewId="0" topLeftCell="A1">
      <selection activeCell="D3" sqref="D3:H3"/>
    </sheetView>
  </sheetViews>
  <sheetFormatPr defaultColWidth="9.140625" defaultRowHeight="12.75"/>
  <cols>
    <col min="1" max="1" width="2.8515625" style="59" customWidth="1"/>
    <col min="2" max="2" width="45.7109375" style="31" customWidth="1"/>
    <col min="3" max="3" width="0.5625" style="51" customWidth="1"/>
    <col min="4" max="4" width="30.7109375" style="31" customWidth="1"/>
    <col min="5" max="5" width="0.5625" style="51" customWidth="1"/>
    <col min="6" max="6" width="16.57421875" style="31" customWidth="1"/>
    <col min="7" max="7" width="0.5625" style="51" customWidth="1"/>
    <col min="8" max="8" width="10.7109375" style="31" customWidth="1"/>
    <col min="9" max="9" width="0.5625" style="51" customWidth="1"/>
    <col min="10" max="10" width="15.00390625" style="31" customWidth="1"/>
    <col min="11" max="11" width="0.5625" style="51" customWidth="1"/>
    <col min="12" max="12" width="13.7109375" style="31" customWidth="1"/>
    <col min="13" max="13" width="0.5625" style="51" customWidth="1"/>
    <col min="14" max="14" width="9.00390625" style="31" customWidth="1"/>
    <col min="15" max="15" width="34.28125" style="62" hidden="1" customWidth="1"/>
    <col min="16" max="16" width="9.140625" style="58" hidden="1" customWidth="1"/>
    <col min="17" max="17" width="15.57421875" style="58" hidden="1" customWidth="1"/>
    <col min="18" max="22" width="9.140625" style="58" hidden="1" customWidth="1"/>
    <col min="23" max="16384" width="9.140625" style="58" customWidth="1"/>
  </cols>
  <sheetData>
    <row r="1" spans="1:20" ht="22.5" customHeight="1">
      <c r="A1" s="542" t="s">
        <v>407</v>
      </c>
      <c r="B1" s="543"/>
      <c r="C1" s="193"/>
      <c r="D1" s="544" t="str">
        <f>CONCATENATE("Light Partner 1 - ",'2. Light Partner 1 data'!C5)</f>
        <v>Light Partner 1 - </v>
      </c>
      <c r="E1" s="545"/>
      <c r="F1" s="545"/>
      <c r="G1" s="545"/>
      <c r="H1" s="545"/>
      <c r="I1" s="545"/>
      <c r="J1" s="545"/>
      <c r="K1" s="545"/>
      <c r="L1" s="545"/>
      <c r="M1" s="545"/>
      <c r="N1" s="545"/>
      <c r="R1" s="58" t="s">
        <v>87</v>
      </c>
      <c r="S1" s="58" t="s">
        <v>87</v>
      </c>
      <c r="T1" s="58" t="s">
        <v>87</v>
      </c>
    </row>
    <row r="2" spans="3:29" ht="12.75">
      <c r="C2" s="31"/>
      <c r="E2" s="31"/>
      <c r="G2" s="31"/>
      <c r="I2" s="31"/>
      <c r="K2" s="31"/>
      <c r="M2" s="31"/>
      <c r="O2" s="31"/>
      <c r="P2" s="31"/>
      <c r="Q2" s="31"/>
      <c r="R2" s="31"/>
      <c r="S2" s="31"/>
      <c r="T2" s="31"/>
      <c r="U2" s="31"/>
      <c r="V2" s="31"/>
      <c r="W2" s="31"/>
      <c r="X2" s="31"/>
      <c r="Y2" s="31"/>
      <c r="Z2" s="31"/>
      <c r="AA2" s="31"/>
      <c r="AB2" s="31"/>
      <c r="AC2" s="31"/>
    </row>
    <row r="3" spans="1:17" ht="28.5" customHeight="1">
      <c r="A3" s="204" t="s">
        <v>18</v>
      </c>
      <c r="B3" s="219" t="s">
        <v>23</v>
      </c>
      <c r="C3" s="212"/>
      <c r="D3" s="549" t="s">
        <v>287</v>
      </c>
      <c r="E3" s="550"/>
      <c r="F3" s="550"/>
      <c r="G3" s="550"/>
      <c r="H3" s="551"/>
      <c r="I3" s="212"/>
      <c r="J3" s="219" t="s">
        <v>11</v>
      </c>
      <c r="K3" s="213"/>
      <c r="L3" s="215">
        <f>L5+L7+L57+L59+L116+L223+L245</f>
        <v>0</v>
      </c>
      <c r="M3" s="214"/>
      <c r="N3" s="220">
        <f>IF(L$3=0,0%,L3/L$3)</f>
        <v>0</v>
      </c>
      <c r="O3" s="62" t="e">
        <f>IF(O5&gt;0,D3,0)</f>
        <v>#REF!</v>
      </c>
      <c r="P3" s="172"/>
      <c r="Q3" s="172" t="e">
        <f>IF(AND(Q5=P3,Q34=P3,Q166=P3,#REF!=P3)," ",D3)</f>
        <v>#REF!</v>
      </c>
    </row>
    <row r="4" spans="1:15" s="55" customFormat="1" ht="3" customHeight="1">
      <c r="A4" s="64"/>
      <c r="B4" s="65"/>
      <c r="C4" s="65"/>
      <c r="D4" s="51"/>
      <c r="E4" s="51"/>
      <c r="F4" s="51"/>
      <c r="G4" s="51"/>
      <c r="H4" s="51"/>
      <c r="I4" s="51"/>
      <c r="J4" s="51"/>
      <c r="K4" s="65"/>
      <c r="L4" s="212"/>
      <c r="M4" s="51"/>
      <c r="N4" s="51"/>
      <c r="O4" s="66"/>
    </row>
    <row r="5" spans="1:17" ht="27" customHeight="1">
      <c r="A5" s="184">
        <v>1</v>
      </c>
      <c r="B5" s="185" t="s">
        <v>39</v>
      </c>
      <c r="C5" s="186"/>
      <c r="D5" s="552" t="s">
        <v>331</v>
      </c>
      <c r="E5" s="540"/>
      <c r="F5" s="540"/>
      <c r="G5" s="540"/>
      <c r="H5" s="541"/>
      <c r="I5" s="187"/>
      <c r="J5" s="188" t="s">
        <v>11</v>
      </c>
      <c r="K5" s="186"/>
      <c r="L5" s="216">
        <f>IF(LEN(D1)&gt;18,1000,0)</f>
        <v>0</v>
      </c>
      <c r="M5" s="217"/>
      <c r="N5" s="218">
        <f>IF(L5=0,0%,L5/L$3)</f>
        <v>0</v>
      </c>
      <c r="O5" s="340" t="e">
        <f>SUM(O6:O264)</f>
        <v>#REF!</v>
      </c>
      <c r="P5" s="172"/>
      <c r="Q5" s="172">
        <f>IF(N5&gt;P5,D5,"")</f>
      </c>
    </row>
    <row r="6" spans="2:14" ht="12.75">
      <c r="B6" s="81"/>
      <c r="C6" s="65"/>
      <c r="D6" s="60"/>
      <c r="F6" s="60"/>
      <c r="H6" s="60"/>
      <c r="J6" s="60"/>
      <c r="K6" s="65"/>
      <c r="L6" s="60"/>
      <c r="N6" s="168"/>
    </row>
    <row r="7" spans="1:16" ht="27" customHeight="1">
      <c r="A7" s="184">
        <v>2</v>
      </c>
      <c r="B7" s="185" t="s">
        <v>128</v>
      </c>
      <c r="C7" s="186"/>
      <c r="D7" s="534" t="str">
        <f>IF(L7&gt;L3*0.8,"Staff costs are not allowed to be above 80% of total project costs","Staff costs OK")</f>
        <v>Staff costs OK</v>
      </c>
      <c r="E7" s="535"/>
      <c r="F7" s="535"/>
      <c r="G7" s="535"/>
      <c r="H7" s="536"/>
      <c r="I7" s="187"/>
      <c r="J7" s="188" t="s">
        <v>11</v>
      </c>
      <c r="K7" s="186"/>
      <c r="L7" s="189">
        <f>L9+L33</f>
        <v>0</v>
      </c>
      <c r="M7" s="187"/>
      <c r="N7" s="190">
        <f>IF(L7=0,0%,L7/L$3)</f>
        <v>0</v>
      </c>
      <c r="O7" s="338">
        <f>IF(LEN(D7)&gt;1,1,0)</f>
        <v>1</v>
      </c>
      <c r="P7" s="72"/>
    </row>
    <row r="8" spans="1:22" s="55" customFormat="1" ht="7.5" customHeight="1">
      <c r="A8" s="64"/>
      <c r="B8" s="65"/>
      <c r="C8" s="65"/>
      <c r="D8" s="51"/>
      <c r="E8" s="51"/>
      <c r="F8" s="51"/>
      <c r="G8" s="51"/>
      <c r="H8" s="51"/>
      <c r="I8" s="51"/>
      <c r="J8" s="51"/>
      <c r="K8" s="65"/>
      <c r="L8" s="51"/>
      <c r="M8" s="51"/>
      <c r="N8" s="51"/>
      <c r="O8" s="66"/>
      <c r="V8" s="58"/>
    </row>
    <row r="9" spans="1:22" ht="25.5" customHeight="1">
      <c r="A9" s="240"/>
      <c r="B9" s="241" t="s">
        <v>332</v>
      </c>
      <c r="C9" s="238"/>
      <c r="D9" s="546" t="s">
        <v>333</v>
      </c>
      <c r="E9" s="547"/>
      <c r="F9" s="547"/>
      <c r="G9" s="547"/>
      <c r="H9" s="548"/>
      <c r="I9" s="239"/>
      <c r="J9" s="242" t="s">
        <v>11</v>
      </c>
      <c r="K9" s="65"/>
      <c r="L9" s="350">
        <f>SUM(L16:L30)</f>
        <v>0</v>
      </c>
      <c r="M9" s="183"/>
      <c r="N9" s="351">
        <f>IF(L9=0,0%,L9/L$3)</f>
        <v>0</v>
      </c>
      <c r="O9" s="338" t="e">
        <f>IF(LEN(R9)&gt;3,1,0)</f>
        <v>#REF!</v>
      </c>
      <c r="R9" s="337" t="e">
        <f>IF(AND(#REF!="NOT",#REF!="NOT",#REF!="NOT",R33="NOT"),"NOT",D9)</f>
        <v>#REF!</v>
      </c>
      <c r="V9" s="58" t="s">
        <v>126</v>
      </c>
    </row>
    <row r="10" spans="1:22" s="55" customFormat="1" ht="15" customHeight="1">
      <c r="A10" s="64"/>
      <c r="B10" s="539"/>
      <c r="C10" s="539"/>
      <c r="D10" s="539"/>
      <c r="E10" s="539"/>
      <c r="F10" s="539"/>
      <c r="G10" s="539"/>
      <c r="H10" s="539"/>
      <c r="I10" s="539"/>
      <c r="J10" s="539"/>
      <c r="K10" s="539"/>
      <c r="L10" s="539"/>
      <c r="M10" s="51"/>
      <c r="N10" s="51"/>
      <c r="O10" s="243"/>
      <c r="P10" s="206"/>
      <c r="Q10" s="172"/>
      <c r="V10" s="58"/>
    </row>
    <row r="11" spans="2:18" ht="12.75" customHeight="1">
      <c r="B11" s="529" t="s">
        <v>408</v>
      </c>
      <c r="C11" s="529"/>
      <c r="D11" s="529"/>
      <c r="E11" s="529"/>
      <c r="F11" s="529"/>
      <c r="G11" s="529"/>
      <c r="H11" s="529"/>
      <c r="I11" s="529"/>
      <c r="J11" s="529"/>
      <c r="K11" s="529"/>
      <c r="L11" s="529"/>
      <c r="N11" s="168"/>
      <c r="R11" s="337" t="str">
        <f>IF(AND(($L9&gt;0),ISBLANK(B13)),B11,"NOT")</f>
        <v>NOT</v>
      </c>
    </row>
    <row r="12" spans="2:14" ht="3" customHeight="1">
      <c r="B12" s="81"/>
      <c r="C12" s="65"/>
      <c r="D12" s="60"/>
      <c r="F12" s="60"/>
      <c r="H12" s="60"/>
      <c r="J12" s="60"/>
      <c r="K12" s="65"/>
      <c r="L12" s="60"/>
      <c r="N12" s="168"/>
    </row>
    <row r="13" spans="2:14" ht="81" customHeight="1">
      <c r="B13" s="553"/>
      <c r="C13" s="537"/>
      <c r="D13" s="537"/>
      <c r="E13" s="537"/>
      <c r="F13" s="537"/>
      <c r="G13" s="537"/>
      <c r="H13" s="537"/>
      <c r="I13" s="537"/>
      <c r="J13" s="537"/>
      <c r="K13" s="537"/>
      <c r="L13" s="538"/>
      <c r="M13" s="51" t="s">
        <v>12</v>
      </c>
      <c r="N13" s="168"/>
    </row>
    <row r="14" spans="2:14" ht="3.75" customHeight="1">
      <c r="B14" s="81"/>
      <c r="C14" s="65"/>
      <c r="D14" s="60"/>
      <c r="F14" s="60"/>
      <c r="H14" s="60"/>
      <c r="J14" s="60"/>
      <c r="K14" s="65"/>
      <c r="L14" s="60"/>
      <c r="N14" s="168"/>
    </row>
    <row r="15" spans="2:20" ht="38.25">
      <c r="B15" s="181" t="s">
        <v>411</v>
      </c>
      <c r="C15" s="65"/>
      <c r="D15" s="181" t="s">
        <v>409</v>
      </c>
      <c r="F15" s="181" t="s">
        <v>113</v>
      </c>
      <c r="H15" s="181" t="s">
        <v>9</v>
      </c>
      <c r="J15" s="181" t="s">
        <v>8</v>
      </c>
      <c r="K15" s="182"/>
      <c r="L15" s="80" t="s">
        <v>81</v>
      </c>
      <c r="N15" s="60"/>
      <c r="R15" s="339" t="str">
        <f>IF(AND(R16="NOT",R17="NOT",R18="NOT",R19="NOT",R20="NOT",R21="NOT",R22="NOT",R23="NOT",R24="NOT",R25="NOT",R26="NOT",R27="NOT",R28="NOT",R29="NOT",R30="NOT"),"NOT",1)</f>
        <v>NOT</v>
      </c>
      <c r="S15" s="339" t="str">
        <f>IF(AND(S16="NOT",S17="NOT",S18="NOT",S19="NOT",S20="NOT",S21="NOT",S22="NOT",S23="NOT",S24="NOT",S25="NOT",S26="NOT",S27="NOT",S28="NOT",S29="NOT",S30="NOT"),"NOT",1)</f>
        <v>NOT</v>
      </c>
      <c r="T15" s="339" t="str">
        <f>IF(AND(T16="NOT",T17="NOT",T18="NOT",T19="NOT",T20="NOT",T21="NOT",T22="NOT",T23="NOT",T24="NOT",T25="NOT",T26="NOT",T27="NOT",T28="NOT",T29="NOT",T30="NOT"),"NOT",1)</f>
        <v>NOT</v>
      </c>
    </row>
    <row r="16" spans="2:22" ht="12.75">
      <c r="B16" s="416"/>
      <c r="C16" s="65"/>
      <c r="D16" s="195"/>
      <c r="E16" s="180"/>
      <c r="F16" s="196" t="s">
        <v>48</v>
      </c>
      <c r="G16" s="180"/>
      <c r="H16" s="197"/>
      <c r="I16" s="180"/>
      <c r="J16" s="197"/>
      <c r="K16" s="65"/>
      <c r="L16" s="107">
        <f aca="true" t="shared" si="0" ref="L16:L30">TRUNC(H16*J16,2)</f>
        <v>0</v>
      </c>
      <c r="N16" s="60"/>
      <c r="R16" s="58" t="str">
        <f aca="true" t="shared" si="1" ref="R16:R30">IF(AND(($L16&gt;0),ISBLANK(B16)),B16,"NOT")</f>
        <v>NOT</v>
      </c>
      <c r="S16" s="58" t="str">
        <f aca="true" t="shared" si="2" ref="S16:S30">IF(AND(($L16&gt;0),ISBLANK(D16)),D16,"NOT")</f>
        <v>NOT</v>
      </c>
      <c r="T16" s="58" t="str">
        <f aca="true" t="shared" si="3" ref="T16:T30">IF(AND(($L16&gt;0),ISBLANK(F16)),F16,"NOT")</f>
        <v>NOT</v>
      </c>
      <c r="V16" s="58">
        <f>LEFT(D16,3)</f>
      </c>
    </row>
    <row r="17" spans="2:22" ht="12.75">
      <c r="B17" s="194"/>
      <c r="C17" s="65"/>
      <c r="D17" s="195"/>
      <c r="E17" s="180"/>
      <c r="F17" s="196" t="s">
        <v>48</v>
      </c>
      <c r="G17" s="180"/>
      <c r="H17" s="197"/>
      <c r="I17" s="180"/>
      <c r="J17" s="197"/>
      <c r="K17" s="65"/>
      <c r="L17" s="107">
        <f t="shared" si="0"/>
        <v>0</v>
      </c>
      <c r="N17" s="60"/>
      <c r="R17" s="58" t="str">
        <f t="shared" si="1"/>
        <v>NOT</v>
      </c>
      <c r="S17" s="58" t="str">
        <f t="shared" si="2"/>
        <v>NOT</v>
      </c>
      <c r="T17" s="58" t="str">
        <f t="shared" si="3"/>
        <v>NOT</v>
      </c>
      <c r="V17" s="58">
        <f aca="true" t="shared" si="4" ref="V17:V30">LEFT(D17,3)</f>
      </c>
    </row>
    <row r="18" spans="2:22" ht="12.75">
      <c r="B18" s="194"/>
      <c r="C18" s="65"/>
      <c r="D18" s="195"/>
      <c r="E18" s="180"/>
      <c r="F18" s="196" t="s">
        <v>48</v>
      </c>
      <c r="G18" s="180"/>
      <c r="H18" s="197"/>
      <c r="I18" s="180"/>
      <c r="J18" s="197"/>
      <c r="K18" s="65"/>
      <c r="L18" s="107">
        <f t="shared" si="0"/>
        <v>0</v>
      </c>
      <c r="N18" s="60"/>
      <c r="R18" s="58" t="str">
        <f t="shared" si="1"/>
        <v>NOT</v>
      </c>
      <c r="S18" s="58" t="str">
        <f t="shared" si="2"/>
        <v>NOT</v>
      </c>
      <c r="T18" s="58" t="str">
        <f t="shared" si="3"/>
        <v>NOT</v>
      </c>
      <c r="V18" s="58">
        <f t="shared" si="4"/>
      </c>
    </row>
    <row r="19" spans="2:22" ht="12.75">
      <c r="B19" s="194"/>
      <c r="C19" s="65"/>
      <c r="D19" s="195"/>
      <c r="E19" s="180"/>
      <c r="F19" s="196" t="s">
        <v>48</v>
      </c>
      <c r="G19" s="180"/>
      <c r="H19" s="197"/>
      <c r="I19" s="180"/>
      <c r="J19" s="197"/>
      <c r="K19" s="65"/>
      <c r="L19" s="107">
        <f t="shared" si="0"/>
        <v>0</v>
      </c>
      <c r="N19" s="60"/>
      <c r="R19" s="58" t="str">
        <f t="shared" si="1"/>
        <v>NOT</v>
      </c>
      <c r="S19" s="58" t="str">
        <f t="shared" si="2"/>
        <v>NOT</v>
      </c>
      <c r="T19" s="58" t="str">
        <f t="shared" si="3"/>
        <v>NOT</v>
      </c>
      <c r="V19" s="58">
        <f t="shared" si="4"/>
      </c>
    </row>
    <row r="20" spans="2:22" ht="12.75">
      <c r="B20" s="194"/>
      <c r="C20" s="65"/>
      <c r="D20" s="195"/>
      <c r="E20" s="180"/>
      <c r="F20" s="196" t="s">
        <v>48</v>
      </c>
      <c r="G20" s="180"/>
      <c r="H20" s="197"/>
      <c r="I20" s="180"/>
      <c r="J20" s="197"/>
      <c r="K20" s="65"/>
      <c r="L20" s="107">
        <f t="shared" si="0"/>
        <v>0</v>
      </c>
      <c r="N20" s="60"/>
      <c r="R20" s="58" t="str">
        <f t="shared" si="1"/>
        <v>NOT</v>
      </c>
      <c r="S20" s="58" t="str">
        <f t="shared" si="2"/>
        <v>NOT</v>
      </c>
      <c r="T20" s="58" t="str">
        <f t="shared" si="3"/>
        <v>NOT</v>
      </c>
      <c r="V20" s="58">
        <f t="shared" si="4"/>
      </c>
    </row>
    <row r="21" spans="2:22" ht="12.75">
      <c r="B21" s="194"/>
      <c r="C21" s="65"/>
      <c r="D21" s="195"/>
      <c r="E21" s="180"/>
      <c r="F21" s="196" t="s">
        <v>48</v>
      </c>
      <c r="G21" s="180"/>
      <c r="H21" s="197"/>
      <c r="I21" s="180"/>
      <c r="J21" s="197"/>
      <c r="K21" s="65"/>
      <c r="L21" s="107">
        <f t="shared" si="0"/>
        <v>0</v>
      </c>
      <c r="N21" s="60"/>
      <c r="R21" s="58" t="str">
        <f t="shared" si="1"/>
        <v>NOT</v>
      </c>
      <c r="S21" s="58" t="str">
        <f t="shared" si="2"/>
        <v>NOT</v>
      </c>
      <c r="T21" s="58" t="str">
        <f t="shared" si="3"/>
        <v>NOT</v>
      </c>
      <c r="V21" s="58">
        <f t="shared" si="4"/>
      </c>
    </row>
    <row r="22" spans="2:22" ht="12.75">
      <c r="B22" s="194"/>
      <c r="C22" s="65"/>
      <c r="D22" s="195"/>
      <c r="E22" s="180"/>
      <c r="F22" s="196" t="s">
        <v>48</v>
      </c>
      <c r="G22" s="180"/>
      <c r="H22" s="197"/>
      <c r="I22" s="180"/>
      <c r="J22" s="197"/>
      <c r="K22" s="65"/>
      <c r="L22" s="107">
        <f t="shared" si="0"/>
        <v>0</v>
      </c>
      <c r="N22" s="60"/>
      <c r="R22" s="58" t="str">
        <f t="shared" si="1"/>
        <v>NOT</v>
      </c>
      <c r="S22" s="58" t="str">
        <f t="shared" si="2"/>
        <v>NOT</v>
      </c>
      <c r="T22" s="58" t="str">
        <f t="shared" si="3"/>
        <v>NOT</v>
      </c>
      <c r="V22" s="58">
        <f t="shared" si="4"/>
      </c>
    </row>
    <row r="23" spans="2:22" ht="12.75">
      <c r="B23" s="194"/>
      <c r="C23" s="65"/>
      <c r="D23" s="195"/>
      <c r="E23" s="180"/>
      <c r="F23" s="196" t="s">
        <v>48</v>
      </c>
      <c r="G23" s="180"/>
      <c r="H23" s="197"/>
      <c r="I23" s="180"/>
      <c r="J23" s="197"/>
      <c r="K23" s="65"/>
      <c r="L23" s="107">
        <f t="shared" si="0"/>
        <v>0</v>
      </c>
      <c r="N23" s="60"/>
      <c r="R23" s="58" t="str">
        <f t="shared" si="1"/>
        <v>NOT</v>
      </c>
      <c r="S23" s="58" t="str">
        <f t="shared" si="2"/>
        <v>NOT</v>
      </c>
      <c r="T23" s="58" t="str">
        <f t="shared" si="3"/>
        <v>NOT</v>
      </c>
      <c r="V23" s="58">
        <f t="shared" si="4"/>
      </c>
    </row>
    <row r="24" spans="2:22" ht="12.75">
      <c r="B24" s="194"/>
      <c r="C24" s="65"/>
      <c r="D24" s="195"/>
      <c r="E24" s="180"/>
      <c r="F24" s="196" t="s">
        <v>48</v>
      </c>
      <c r="G24" s="180"/>
      <c r="H24" s="197"/>
      <c r="I24" s="180"/>
      <c r="J24" s="197"/>
      <c r="K24" s="65"/>
      <c r="L24" s="107">
        <f t="shared" si="0"/>
        <v>0</v>
      </c>
      <c r="N24" s="60"/>
      <c r="R24" s="58" t="str">
        <f t="shared" si="1"/>
        <v>NOT</v>
      </c>
      <c r="S24" s="58" t="str">
        <f t="shared" si="2"/>
        <v>NOT</v>
      </c>
      <c r="T24" s="58" t="str">
        <f t="shared" si="3"/>
        <v>NOT</v>
      </c>
      <c r="V24" s="58">
        <f t="shared" si="4"/>
      </c>
    </row>
    <row r="25" spans="2:22" ht="12.75">
      <c r="B25" s="194"/>
      <c r="C25" s="65"/>
      <c r="D25" s="195"/>
      <c r="E25" s="180"/>
      <c r="F25" s="196" t="s">
        <v>48</v>
      </c>
      <c r="G25" s="180"/>
      <c r="H25" s="197"/>
      <c r="I25" s="180"/>
      <c r="J25" s="197"/>
      <c r="K25" s="65"/>
      <c r="L25" s="107">
        <f t="shared" si="0"/>
        <v>0</v>
      </c>
      <c r="N25" s="60"/>
      <c r="R25" s="58" t="str">
        <f t="shared" si="1"/>
        <v>NOT</v>
      </c>
      <c r="S25" s="58" t="str">
        <f t="shared" si="2"/>
        <v>NOT</v>
      </c>
      <c r="T25" s="58" t="str">
        <f t="shared" si="3"/>
        <v>NOT</v>
      </c>
      <c r="V25" s="58">
        <f t="shared" si="4"/>
      </c>
    </row>
    <row r="26" spans="2:22" ht="12.75">
      <c r="B26" s="194"/>
      <c r="C26" s="65"/>
      <c r="D26" s="195"/>
      <c r="E26" s="180"/>
      <c r="F26" s="196" t="s">
        <v>48</v>
      </c>
      <c r="G26" s="180"/>
      <c r="H26" s="197"/>
      <c r="I26" s="180"/>
      <c r="J26" s="197"/>
      <c r="K26" s="65"/>
      <c r="L26" s="107">
        <f t="shared" si="0"/>
        <v>0</v>
      </c>
      <c r="N26" s="60"/>
      <c r="R26" s="58" t="str">
        <f t="shared" si="1"/>
        <v>NOT</v>
      </c>
      <c r="S26" s="58" t="str">
        <f t="shared" si="2"/>
        <v>NOT</v>
      </c>
      <c r="T26" s="58" t="str">
        <f t="shared" si="3"/>
        <v>NOT</v>
      </c>
      <c r="V26" s="58">
        <f t="shared" si="4"/>
      </c>
    </row>
    <row r="27" spans="2:22" ht="12.75">
      <c r="B27" s="194"/>
      <c r="C27" s="65"/>
      <c r="D27" s="195"/>
      <c r="E27" s="180"/>
      <c r="F27" s="196" t="s">
        <v>48</v>
      </c>
      <c r="G27" s="180"/>
      <c r="H27" s="197"/>
      <c r="I27" s="180"/>
      <c r="J27" s="197"/>
      <c r="K27" s="65"/>
      <c r="L27" s="107">
        <f t="shared" si="0"/>
        <v>0</v>
      </c>
      <c r="N27" s="60"/>
      <c r="R27" s="58" t="str">
        <f t="shared" si="1"/>
        <v>NOT</v>
      </c>
      <c r="S27" s="58" t="str">
        <f t="shared" si="2"/>
        <v>NOT</v>
      </c>
      <c r="T27" s="58" t="str">
        <f t="shared" si="3"/>
        <v>NOT</v>
      </c>
      <c r="V27" s="58">
        <f t="shared" si="4"/>
      </c>
    </row>
    <row r="28" spans="2:22" ht="12.75">
      <c r="B28" s="194"/>
      <c r="C28" s="65"/>
      <c r="D28" s="195"/>
      <c r="E28" s="180"/>
      <c r="F28" s="196" t="s">
        <v>48</v>
      </c>
      <c r="G28" s="180"/>
      <c r="H28" s="197"/>
      <c r="I28" s="180"/>
      <c r="J28" s="197"/>
      <c r="K28" s="65"/>
      <c r="L28" s="107">
        <f t="shared" si="0"/>
        <v>0</v>
      </c>
      <c r="N28" s="60"/>
      <c r="R28" s="58" t="str">
        <f t="shared" si="1"/>
        <v>NOT</v>
      </c>
      <c r="S28" s="58" t="str">
        <f t="shared" si="2"/>
        <v>NOT</v>
      </c>
      <c r="T28" s="58" t="str">
        <f t="shared" si="3"/>
        <v>NOT</v>
      </c>
      <c r="V28" s="58">
        <f t="shared" si="4"/>
      </c>
    </row>
    <row r="29" spans="2:22" ht="12.75">
      <c r="B29" s="194"/>
      <c r="C29" s="65"/>
      <c r="D29" s="195"/>
      <c r="E29" s="180"/>
      <c r="F29" s="196" t="s">
        <v>48</v>
      </c>
      <c r="G29" s="180"/>
      <c r="H29" s="197"/>
      <c r="I29" s="180"/>
      <c r="J29" s="197"/>
      <c r="K29" s="65"/>
      <c r="L29" s="107">
        <f t="shared" si="0"/>
        <v>0</v>
      </c>
      <c r="N29" s="60"/>
      <c r="R29" s="58" t="str">
        <f t="shared" si="1"/>
        <v>NOT</v>
      </c>
      <c r="S29" s="58" t="str">
        <f t="shared" si="2"/>
        <v>NOT</v>
      </c>
      <c r="T29" s="58" t="str">
        <f t="shared" si="3"/>
        <v>NOT</v>
      </c>
      <c r="V29" s="58">
        <f t="shared" si="4"/>
      </c>
    </row>
    <row r="30" spans="2:22" ht="12.75">
      <c r="B30" s="194"/>
      <c r="C30" s="65"/>
      <c r="D30" s="195"/>
      <c r="E30" s="180"/>
      <c r="F30" s="196" t="s">
        <v>48</v>
      </c>
      <c r="G30" s="180"/>
      <c r="H30" s="197"/>
      <c r="I30" s="180"/>
      <c r="J30" s="197"/>
      <c r="K30" s="65"/>
      <c r="L30" s="107">
        <f t="shared" si="0"/>
        <v>0</v>
      </c>
      <c r="N30" s="60"/>
      <c r="R30" s="58" t="str">
        <f t="shared" si="1"/>
        <v>NOT</v>
      </c>
      <c r="S30" s="58" t="str">
        <f t="shared" si="2"/>
        <v>NOT</v>
      </c>
      <c r="T30" s="58" t="str">
        <f t="shared" si="3"/>
        <v>NOT</v>
      </c>
      <c r="V30" s="58">
        <f t="shared" si="4"/>
      </c>
    </row>
    <row r="31" spans="2:14" ht="12.75">
      <c r="B31" s="81"/>
      <c r="C31" s="65"/>
      <c r="D31" s="60"/>
      <c r="F31" s="60"/>
      <c r="H31" s="60"/>
      <c r="J31" s="60"/>
      <c r="K31" s="65"/>
      <c r="L31" s="60"/>
      <c r="N31" s="168"/>
    </row>
    <row r="32" spans="2:14" ht="12.75">
      <c r="B32" s="81"/>
      <c r="C32" s="65"/>
      <c r="D32" s="60"/>
      <c r="F32" s="60"/>
      <c r="H32" s="60"/>
      <c r="J32" s="60"/>
      <c r="K32" s="65"/>
      <c r="L32" s="60"/>
      <c r="N32" s="168"/>
    </row>
    <row r="33" spans="1:22" ht="25.5" customHeight="1">
      <c r="A33" s="240"/>
      <c r="B33" s="241" t="s">
        <v>334</v>
      </c>
      <c r="C33" s="238"/>
      <c r="D33" s="546" t="s">
        <v>335</v>
      </c>
      <c r="E33" s="547"/>
      <c r="F33" s="547"/>
      <c r="G33" s="547"/>
      <c r="H33" s="548"/>
      <c r="I33" s="239"/>
      <c r="J33" s="242" t="s">
        <v>11</v>
      </c>
      <c r="K33" s="65"/>
      <c r="L33" s="350">
        <f>SUM(L40:L54)</f>
        <v>0</v>
      </c>
      <c r="M33" s="183"/>
      <c r="N33" s="351">
        <f>IF(L33=0,0%,L33/L$3)</f>
        <v>0</v>
      </c>
      <c r="O33" s="338" t="e">
        <f>IF(LEN(R33)&gt;3,1,0)</f>
        <v>#REF!</v>
      </c>
      <c r="R33" s="337" t="e">
        <f>IF(AND(#REF!="NOT",#REF!="NOT",#REF!="NOT",R35="NOT"),"NOT",D33)</f>
        <v>#REF!</v>
      </c>
      <c r="V33" s="58" t="s">
        <v>126</v>
      </c>
    </row>
    <row r="34" spans="1:22" s="55" customFormat="1" ht="15" customHeight="1">
      <c r="A34" s="64"/>
      <c r="B34" s="539"/>
      <c r="C34" s="539"/>
      <c r="D34" s="539"/>
      <c r="E34" s="539"/>
      <c r="F34" s="539"/>
      <c r="G34" s="539"/>
      <c r="H34" s="539"/>
      <c r="I34" s="539"/>
      <c r="J34" s="539"/>
      <c r="K34" s="539"/>
      <c r="L34" s="539"/>
      <c r="M34" s="51"/>
      <c r="N34" s="51"/>
      <c r="O34" s="243"/>
      <c r="P34" s="206"/>
      <c r="Q34" s="172"/>
      <c r="V34" s="58"/>
    </row>
    <row r="35" spans="2:18" ht="12.75" customHeight="1">
      <c r="B35" s="529" t="s">
        <v>408</v>
      </c>
      <c r="C35" s="529"/>
      <c r="D35" s="529"/>
      <c r="E35" s="529"/>
      <c r="F35" s="529"/>
      <c r="G35" s="529"/>
      <c r="H35" s="529"/>
      <c r="I35" s="529"/>
      <c r="J35" s="529"/>
      <c r="K35" s="529"/>
      <c r="L35" s="529"/>
      <c r="N35" s="168"/>
      <c r="R35" s="337" t="str">
        <f>IF(AND(($L33&gt;0),ISBLANK(B37)),B35,"NOT")</f>
        <v>NOT</v>
      </c>
    </row>
    <row r="36" spans="2:14" ht="3" customHeight="1">
      <c r="B36" s="81"/>
      <c r="C36" s="65"/>
      <c r="D36" s="60"/>
      <c r="F36" s="60"/>
      <c r="H36" s="60"/>
      <c r="J36" s="60"/>
      <c r="K36" s="65"/>
      <c r="L36" s="60"/>
      <c r="N36" s="168"/>
    </row>
    <row r="37" spans="2:14" ht="81" customHeight="1">
      <c r="B37" s="521"/>
      <c r="C37" s="537"/>
      <c r="D37" s="537"/>
      <c r="E37" s="537"/>
      <c r="F37" s="537"/>
      <c r="G37" s="537"/>
      <c r="H37" s="537"/>
      <c r="I37" s="537"/>
      <c r="J37" s="537"/>
      <c r="K37" s="537"/>
      <c r="L37" s="538"/>
      <c r="M37" s="51" t="s">
        <v>12</v>
      </c>
      <c r="N37" s="168"/>
    </row>
    <row r="38" spans="2:14" ht="3.75" customHeight="1">
      <c r="B38" s="81"/>
      <c r="C38" s="65"/>
      <c r="D38" s="60"/>
      <c r="F38" s="60"/>
      <c r="H38" s="60"/>
      <c r="J38" s="60"/>
      <c r="K38" s="65"/>
      <c r="L38" s="60"/>
      <c r="N38" s="168"/>
    </row>
    <row r="39" spans="2:20" ht="38.25">
      <c r="B39" s="181" t="s">
        <v>411</v>
      </c>
      <c r="C39" s="65"/>
      <c r="D39" s="181" t="s">
        <v>409</v>
      </c>
      <c r="F39" s="181" t="s">
        <v>113</v>
      </c>
      <c r="H39" s="181" t="s">
        <v>9</v>
      </c>
      <c r="J39" s="181" t="s">
        <v>8</v>
      </c>
      <c r="K39" s="182"/>
      <c r="L39" s="80" t="s">
        <v>81</v>
      </c>
      <c r="N39" s="60"/>
      <c r="R39" s="339" t="str">
        <f>IF(AND(R40="NOT",R41="NOT",R42="NOT",R43="NOT",R44="NOT",R45="NOT",R46="NOT",R47="NOT",R48="NOT",R49="NOT",R50="NOT",R51="NOT",R52="NOT",R53="NOT",R54="NOT"),"NOT",1)</f>
        <v>NOT</v>
      </c>
      <c r="S39" s="339" t="str">
        <f>IF(AND(S40="NOT",S41="NOT",S42="NOT",S43="NOT",S44="NOT",S45="NOT",S46="NOT",S47="NOT",S48="NOT",S49="NOT",S50="NOT",S51="NOT",S52="NOT",S53="NOT",S54="NOT"),"NOT",1)</f>
        <v>NOT</v>
      </c>
      <c r="T39" s="339" t="str">
        <f>IF(AND(T40="NOT",T41="NOT",T42="NOT",T43="NOT",T44="NOT",T45="NOT",T46="NOT",T47="NOT",T48="NOT",T49="NOT",T50="NOT",T51="NOT",T52="NOT",T53="NOT",T54="NOT"),"NOT",1)</f>
        <v>NOT</v>
      </c>
    </row>
    <row r="40" spans="2:22" ht="12.75">
      <c r="B40" s="194"/>
      <c r="C40" s="65"/>
      <c r="D40" s="195"/>
      <c r="E40" s="180"/>
      <c r="F40" s="196" t="s">
        <v>48</v>
      </c>
      <c r="G40" s="180"/>
      <c r="H40" s="197"/>
      <c r="I40" s="180"/>
      <c r="J40" s="197"/>
      <c r="K40" s="65"/>
      <c r="L40" s="107">
        <f aca="true" t="shared" si="5" ref="L40:L54">TRUNC(H40*J40,2)</f>
        <v>0</v>
      </c>
      <c r="N40" s="60"/>
      <c r="R40" s="58" t="str">
        <f aca="true" t="shared" si="6" ref="R40:R54">IF(AND(($L40&gt;0),ISBLANK(B40)),B40,"NOT")</f>
        <v>NOT</v>
      </c>
      <c r="S40" s="58" t="str">
        <f aca="true" t="shared" si="7" ref="S40:S54">IF(AND(($L40&gt;0),ISBLANK(D40)),D40,"NOT")</f>
        <v>NOT</v>
      </c>
      <c r="T40" s="58" t="str">
        <f aca="true" t="shared" si="8" ref="T40:T54">IF(AND(($L40&gt;0),ISBLANK(F40)),F40,"NOT")</f>
        <v>NOT</v>
      </c>
      <c r="V40" s="58">
        <f>LEFT(D40,3)</f>
      </c>
    </row>
    <row r="41" spans="2:22" ht="12.75">
      <c r="B41" s="194"/>
      <c r="C41" s="65"/>
      <c r="D41" s="195"/>
      <c r="E41" s="180"/>
      <c r="F41" s="196" t="s">
        <v>48</v>
      </c>
      <c r="G41" s="180"/>
      <c r="H41" s="197"/>
      <c r="I41" s="180"/>
      <c r="J41" s="197"/>
      <c r="K41" s="65"/>
      <c r="L41" s="107">
        <f t="shared" si="5"/>
        <v>0</v>
      </c>
      <c r="N41" s="60"/>
      <c r="R41" s="58" t="str">
        <f t="shared" si="6"/>
        <v>NOT</v>
      </c>
      <c r="S41" s="58" t="str">
        <f t="shared" si="7"/>
        <v>NOT</v>
      </c>
      <c r="T41" s="58" t="str">
        <f t="shared" si="8"/>
        <v>NOT</v>
      </c>
      <c r="V41" s="58">
        <f aca="true" t="shared" si="9" ref="V41:V95">LEFT(D41,3)</f>
      </c>
    </row>
    <row r="42" spans="2:22" ht="12.75">
      <c r="B42" s="194"/>
      <c r="C42" s="65"/>
      <c r="D42" s="195"/>
      <c r="E42" s="180"/>
      <c r="F42" s="196" t="s">
        <v>48</v>
      </c>
      <c r="G42" s="180"/>
      <c r="H42" s="197"/>
      <c r="I42" s="180"/>
      <c r="J42" s="197"/>
      <c r="K42" s="65"/>
      <c r="L42" s="107">
        <f t="shared" si="5"/>
        <v>0</v>
      </c>
      <c r="N42" s="60"/>
      <c r="R42" s="58" t="str">
        <f t="shared" si="6"/>
        <v>NOT</v>
      </c>
      <c r="S42" s="58" t="str">
        <f t="shared" si="7"/>
        <v>NOT</v>
      </c>
      <c r="T42" s="58" t="str">
        <f t="shared" si="8"/>
        <v>NOT</v>
      </c>
      <c r="V42" s="58">
        <f t="shared" si="9"/>
      </c>
    </row>
    <row r="43" spans="2:22" ht="12.75">
      <c r="B43" s="194"/>
      <c r="C43" s="65"/>
      <c r="D43" s="195"/>
      <c r="E43" s="180"/>
      <c r="F43" s="196" t="s">
        <v>48</v>
      </c>
      <c r="G43" s="180"/>
      <c r="H43" s="197"/>
      <c r="I43" s="180"/>
      <c r="J43" s="197"/>
      <c r="K43" s="65"/>
      <c r="L43" s="107">
        <f t="shared" si="5"/>
        <v>0</v>
      </c>
      <c r="N43" s="60"/>
      <c r="R43" s="58" t="str">
        <f t="shared" si="6"/>
        <v>NOT</v>
      </c>
      <c r="S43" s="58" t="str">
        <f t="shared" si="7"/>
        <v>NOT</v>
      </c>
      <c r="T43" s="58" t="str">
        <f t="shared" si="8"/>
        <v>NOT</v>
      </c>
      <c r="V43" s="58">
        <f t="shared" si="9"/>
      </c>
    </row>
    <row r="44" spans="2:22" ht="12.75">
      <c r="B44" s="194"/>
      <c r="C44" s="65"/>
      <c r="D44" s="195"/>
      <c r="E44" s="180"/>
      <c r="F44" s="196" t="s">
        <v>48</v>
      </c>
      <c r="G44" s="180"/>
      <c r="H44" s="197"/>
      <c r="I44" s="180"/>
      <c r="J44" s="197"/>
      <c r="K44" s="65"/>
      <c r="L44" s="107">
        <f t="shared" si="5"/>
        <v>0</v>
      </c>
      <c r="N44" s="60"/>
      <c r="R44" s="58" t="str">
        <f t="shared" si="6"/>
        <v>NOT</v>
      </c>
      <c r="S44" s="58" t="str">
        <f t="shared" si="7"/>
        <v>NOT</v>
      </c>
      <c r="T44" s="58" t="str">
        <f t="shared" si="8"/>
        <v>NOT</v>
      </c>
      <c r="V44" s="58">
        <f t="shared" si="9"/>
      </c>
    </row>
    <row r="45" spans="2:22" ht="12.75">
      <c r="B45" s="194"/>
      <c r="C45" s="65"/>
      <c r="D45" s="195"/>
      <c r="E45" s="180"/>
      <c r="F45" s="196" t="s">
        <v>48</v>
      </c>
      <c r="G45" s="180"/>
      <c r="H45" s="197"/>
      <c r="I45" s="180"/>
      <c r="J45" s="197"/>
      <c r="K45" s="65"/>
      <c r="L45" s="107">
        <f t="shared" si="5"/>
        <v>0</v>
      </c>
      <c r="N45" s="60"/>
      <c r="R45" s="58" t="str">
        <f t="shared" si="6"/>
        <v>NOT</v>
      </c>
      <c r="S45" s="58" t="str">
        <f t="shared" si="7"/>
        <v>NOT</v>
      </c>
      <c r="T45" s="58" t="str">
        <f t="shared" si="8"/>
        <v>NOT</v>
      </c>
      <c r="V45" s="58">
        <f t="shared" si="9"/>
      </c>
    </row>
    <row r="46" spans="2:22" ht="12.75">
      <c r="B46" s="194"/>
      <c r="C46" s="65"/>
      <c r="D46" s="195"/>
      <c r="E46" s="180"/>
      <c r="F46" s="196" t="s">
        <v>48</v>
      </c>
      <c r="G46" s="180"/>
      <c r="H46" s="197"/>
      <c r="I46" s="180"/>
      <c r="J46" s="197"/>
      <c r="K46" s="65"/>
      <c r="L46" s="107">
        <f t="shared" si="5"/>
        <v>0</v>
      </c>
      <c r="N46" s="60"/>
      <c r="R46" s="58" t="str">
        <f t="shared" si="6"/>
        <v>NOT</v>
      </c>
      <c r="S46" s="58" t="str">
        <f t="shared" si="7"/>
        <v>NOT</v>
      </c>
      <c r="T46" s="58" t="str">
        <f t="shared" si="8"/>
        <v>NOT</v>
      </c>
      <c r="V46" s="58">
        <f t="shared" si="9"/>
      </c>
    </row>
    <row r="47" spans="2:22" ht="12.75">
      <c r="B47" s="194"/>
      <c r="C47" s="65"/>
      <c r="D47" s="195"/>
      <c r="E47" s="180"/>
      <c r="F47" s="196" t="s">
        <v>48</v>
      </c>
      <c r="G47" s="180"/>
      <c r="H47" s="197"/>
      <c r="I47" s="180"/>
      <c r="J47" s="197"/>
      <c r="K47" s="65"/>
      <c r="L47" s="107">
        <f t="shared" si="5"/>
        <v>0</v>
      </c>
      <c r="N47" s="60"/>
      <c r="R47" s="58" t="str">
        <f t="shared" si="6"/>
        <v>NOT</v>
      </c>
      <c r="S47" s="58" t="str">
        <f t="shared" si="7"/>
        <v>NOT</v>
      </c>
      <c r="T47" s="58" t="str">
        <f t="shared" si="8"/>
        <v>NOT</v>
      </c>
      <c r="V47" s="58">
        <f t="shared" si="9"/>
      </c>
    </row>
    <row r="48" spans="2:22" ht="12.75">
      <c r="B48" s="194"/>
      <c r="C48" s="65"/>
      <c r="D48" s="195"/>
      <c r="E48" s="180"/>
      <c r="F48" s="196" t="s">
        <v>48</v>
      </c>
      <c r="G48" s="180"/>
      <c r="H48" s="197"/>
      <c r="I48" s="180"/>
      <c r="J48" s="197"/>
      <c r="K48" s="65"/>
      <c r="L48" s="107">
        <f t="shared" si="5"/>
        <v>0</v>
      </c>
      <c r="N48" s="60"/>
      <c r="R48" s="58" t="str">
        <f t="shared" si="6"/>
        <v>NOT</v>
      </c>
      <c r="S48" s="58" t="str">
        <f t="shared" si="7"/>
        <v>NOT</v>
      </c>
      <c r="T48" s="58" t="str">
        <f t="shared" si="8"/>
        <v>NOT</v>
      </c>
      <c r="V48" s="58">
        <f t="shared" si="9"/>
      </c>
    </row>
    <row r="49" spans="2:22" ht="12.75">
      <c r="B49" s="194"/>
      <c r="C49" s="65"/>
      <c r="D49" s="195"/>
      <c r="E49" s="180"/>
      <c r="F49" s="196" t="s">
        <v>48</v>
      </c>
      <c r="G49" s="180"/>
      <c r="H49" s="197"/>
      <c r="I49" s="180"/>
      <c r="J49" s="197"/>
      <c r="K49" s="65"/>
      <c r="L49" s="107">
        <f t="shared" si="5"/>
        <v>0</v>
      </c>
      <c r="N49" s="60"/>
      <c r="R49" s="58" t="str">
        <f t="shared" si="6"/>
        <v>NOT</v>
      </c>
      <c r="S49" s="58" t="str">
        <f t="shared" si="7"/>
        <v>NOT</v>
      </c>
      <c r="T49" s="58" t="str">
        <f t="shared" si="8"/>
        <v>NOT</v>
      </c>
      <c r="V49" s="58">
        <f t="shared" si="9"/>
      </c>
    </row>
    <row r="50" spans="2:22" ht="12.75">
      <c r="B50" s="194"/>
      <c r="C50" s="65"/>
      <c r="D50" s="195"/>
      <c r="E50" s="180"/>
      <c r="F50" s="196" t="s">
        <v>48</v>
      </c>
      <c r="G50" s="180"/>
      <c r="H50" s="197"/>
      <c r="I50" s="180"/>
      <c r="J50" s="197"/>
      <c r="K50" s="65"/>
      <c r="L50" s="107">
        <f t="shared" si="5"/>
        <v>0</v>
      </c>
      <c r="N50" s="60"/>
      <c r="R50" s="58" t="str">
        <f t="shared" si="6"/>
        <v>NOT</v>
      </c>
      <c r="S50" s="58" t="str">
        <f t="shared" si="7"/>
        <v>NOT</v>
      </c>
      <c r="T50" s="58" t="str">
        <f t="shared" si="8"/>
        <v>NOT</v>
      </c>
      <c r="V50" s="58">
        <f t="shared" si="9"/>
      </c>
    </row>
    <row r="51" spans="2:22" ht="12.75">
      <c r="B51" s="194"/>
      <c r="C51" s="65"/>
      <c r="D51" s="195"/>
      <c r="E51" s="180"/>
      <c r="F51" s="196" t="s">
        <v>48</v>
      </c>
      <c r="G51" s="180"/>
      <c r="H51" s="197"/>
      <c r="I51" s="180"/>
      <c r="J51" s="197"/>
      <c r="K51" s="65"/>
      <c r="L51" s="107">
        <f t="shared" si="5"/>
        <v>0</v>
      </c>
      <c r="N51" s="60"/>
      <c r="R51" s="58" t="str">
        <f t="shared" si="6"/>
        <v>NOT</v>
      </c>
      <c r="S51" s="58" t="str">
        <f t="shared" si="7"/>
        <v>NOT</v>
      </c>
      <c r="T51" s="58" t="str">
        <f t="shared" si="8"/>
        <v>NOT</v>
      </c>
      <c r="V51" s="58">
        <f t="shared" si="9"/>
      </c>
    </row>
    <row r="52" spans="2:22" ht="12.75">
      <c r="B52" s="194"/>
      <c r="C52" s="65"/>
      <c r="D52" s="195"/>
      <c r="E52" s="180"/>
      <c r="F52" s="196" t="s">
        <v>48</v>
      </c>
      <c r="G52" s="180"/>
      <c r="H52" s="197"/>
      <c r="I52" s="180"/>
      <c r="J52" s="197"/>
      <c r="K52" s="65"/>
      <c r="L52" s="107">
        <f t="shared" si="5"/>
        <v>0</v>
      </c>
      <c r="N52" s="60"/>
      <c r="R52" s="58" t="str">
        <f t="shared" si="6"/>
        <v>NOT</v>
      </c>
      <c r="S52" s="58" t="str">
        <f t="shared" si="7"/>
        <v>NOT</v>
      </c>
      <c r="T52" s="58" t="str">
        <f t="shared" si="8"/>
        <v>NOT</v>
      </c>
      <c r="V52" s="58">
        <f t="shared" si="9"/>
      </c>
    </row>
    <row r="53" spans="2:22" ht="12.75">
      <c r="B53" s="194"/>
      <c r="C53" s="65"/>
      <c r="D53" s="195"/>
      <c r="E53" s="180"/>
      <c r="F53" s="196" t="s">
        <v>48</v>
      </c>
      <c r="G53" s="180"/>
      <c r="H53" s="197"/>
      <c r="I53" s="180"/>
      <c r="J53" s="197"/>
      <c r="K53" s="65"/>
      <c r="L53" s="107">
        <f t="shared" si="5"/>
        <v>0</v>
      </c>
      <c r="N53" s="60"/>
      <c r="R53" s="58" t="str">
        <f t="shared" si="6"/>
        <v>NOT</v>
      </c>
      <c r="S53" s="58" t="str">
        <f t="shared" si="7"/>
        <v>NOT</v>
      </c>
      <c r="T53" s="58" t="str">
        <f t="shared" si="8"/>
        <v>NOT</v>
      </c>
      <c r="V53" s="58">
        <f t="shared" si="9"/>
      </c>
    </row>
    <row r="54" spans="2:22" ht="12.75">
      <c r="B54" s="194"/>
      <c r="C54" s="65"/>
      <c r="D54" s="195"/>
      <c r="E54" s="180"/>
      <c r="F54" s="196" t="s">
        <v>48</v>
      </c>
      <c r="G54" s="180"/>
      <c r="H54" s="197"/>
      <c r="I54" s="180"/>
      <c r="J54" s="197"/>
      <c r="K54" s="65"/>
      <c r="L54" s="107">
        <f t="shared" si="5"/>
        <v>0</v>
      </c>
      <c r="N54" s="60"/>
      <c r="R54" s="58" t="str">
        <f t="shared" si="6"/>
        <v>NOT</v>
      </c>
      <c r="S54" s="58" t="str">
        <f t="shared" si="7"/>
        <v>NOT</v>
      </c>
      <c r="T54" s="58" t="str">
        <f t="shared" si="8"/>
        <v>NOT</v>
      </c>
      <c r="V54" s="58">
        <f t="shared" si="9"/>
      </c>
    </row>
    <row r="55" spans="2:14" ht="12.75">
      <c r="B55" s="81"/>
      <c r="C55" s="65"/>
      <c r="D55" s="60"/>
      <c r="F55" s="60"/>
      <c r="H55" s="60"/>
      <c r="J55" s="60"/>
      <c r="K55" s="65"/>
      <c r="L55" s="60"/>
      <c r="N55" s="168"/>
    </row>
    <row r="56" spans="2:14" ht="12.75">
      <c r="B56" s="81"/>
      <c r="C56" s="65"/>
      <c r="D56" s="60"/>
      <c r="F56" s="60"/>
      <c r="H56" s="60"/>
      <c r="J56" s="60"/>
      <c r="K56" s="65"/>
      <c r="L56" s="60"/>
      <c r="N56" s="168"/>
    </row>
    <row r="57" spans="1:19" ht="27" customHeight="1">
      <c r="A57" s="184">
        <v>3</v>
      </c>
      <c r="B57" s="185" t="s">
        <v>127</v>
      </c>
      <c r="C57" s="186"/>
      <c r="D57" s="518" t="s">
        <v>142</v>
      </c>
      <c r="E57" s="540"/>
      <c r="F57" s="540"/>
      <c r="G57" s="540"/>
      <c r="H57" s="541"/>
      <c r="I57" s="187"/>
      <c r="J57" s="188" t="s">
        <v>11</v>
      </c>
      <c r="K57" s="186"/>
      <c r="L57" s="189">
        <f>ROUNDDOWN(L7*0.15,2)</f>
        <v>0</v>
      </c>
      <c r="M57" s="187"/>
      <c r="N57" s="190">
        <f>IF(L57=0,0%,L57/L$3)</f>
        <v>0</v>
      </c>
      <c r="P57" s="205"/>
      <c r="Q57" s="172">
        <f>IF(N57&gt;P57,D57,"")</f>
      </c>
      <c r="R57" s="58">
        <f>IF(OR(N57&gt;O57,N57&gt;P57),"Overhead costs shall not exceed 5 per cent of each partner’s total eligible budget and shall not exceed 25 per cent of the total staff costs in each partner’s budget!","")</f>
      </c>
      <c r="S57" s="62"/>
    </row>
    <row r="58" spans="2:14" ht="12.75">
      <c r="B58" s="81"/>
      <c r="C58" s="65"/>
      <c r="D58" s="60"/>
      <c r="F58" s="60"/>
      <c r="H58" s="60"/>
      <c r="J58" s="60"/>
      <c r="K58" s="65"/>
      <c r="L58" s="60"/>
      <c r="N58" s="168"/>
    </row>
    <row r="59" spans="1:16" ht="27" customHeight="1">
      <c r="A59" s="184">
        <v>4</v>
      </c>
      <c r="B59" s="185" t="s">
        <v>129</v>
      </c>
      <c r="C59" s="186"/>
      <c r="D59" s="518" t="s">
        <v>336</v>
      </c>
      <c r="E59" s="519"/>
      <c r="F59" s="519"/>
      <c r="G59" s="519"/>
      <c r="H59" s="520"/>
      <c r="I59" s="187"/>
      <c r="J59" s="188" t="s">
        <v>11</v>
      </c>
      <c r="K59" s="186"/>
      <c r="L59" s="189">
        <f>(L61+L79+L97)</f>
        <v>0</v>
      </c>
      <c r="M59" s="187"/>
      <c r="N59" s="190">
        <f>IF(L59=0,0%,L59/L$3)</f>
        <v>0</v>
      </c>
      <c r="O59" s="338">
        <f>IF(LEN(Q59)&gt;1,1,0)</f>
        <v>0</v>
      </c>
      <c r="P59" s="72"/>
    </row>
    <row r="60" spans="1:22" s="55" customFormat="1" ht="7.5" customHeight="1">
      <c r="A60" s="64"/>
      <c r="B60" s="65"/>
      <c r="C60" s="65"/>
      <c r="D60" s="51"/>
      <c r="E60" s="51"/>
      <c r="F60" s="51"/>
      <c r="G60" s="51"/>
      <c r="H60" s="51"/>
      <c r="I60" s="51"/>
      <c r="J60" s="51"/>
      <c r="K60" s="65"/>
      <c r="L60" s="51"/>
      <c r="M60" s="51"/>
      <c r="N60" s="51"/>
      <c r="O60" s="66"/>
      <c r="V60" s="58"/>
    </row>
    <row r="61" spans="1:18" ht="13.5" customHeight="1">
      <c r="A61" s="207"/>
      <c r="B61" s="209" t="s">
        <v>412</v>
      </c>
      <c r="C61" s="208"/>
      <c r="D61" s="527" t="s">
        <v>86</v>
      </c>
      <c r="E61" s="528"/>
      <c r="F61" s="528"/>
      <c r="G61" s="528"/>
      <c r="H61" s="528"/>
      <c r="I61" s="210"/>
      <c r="J61" s="211" t="s">
        <v>11</v>
      </c>
      <c r="K61" s="65"/>
      <c r="L61" s="350">
        <f>SUM(L68:L77)</f>
        <v>0</v>
      </c>
      <c r="M61" s="183"/>
      <c r="N61" s="351">
        <f>IF(L61=0,0%,L61/L$3)</f>
        <v>0</v>
      </c>
      <c r="O61" s="338">
        <f>IF(LEN(R61)&gt;3,1,0)</f>
        <v>0</v>
      </c>
      <c r="R61" s="58" t="str">
        <f>IF(AND(R67="NOT",S67="NOT",T67="NOT"),"NOT",D61)</f>
        <v>NOT</v>
      </c>
    </row>
    <row r="62" spans="1:22" s="55" customFormat="1" ht="3" customHeight="1">
      <c r="A62" s="64"/>
      <c r="B62" s="65"/>
      <c r="C62" s="65"/>
      <c r="D62" s="51"/>
      <c r="E62" s="51"/>
      <c r="F62" s="51"/>
      <c r="G62" s="51"/>
      <c r="H62" s="51"/>
      <c r="I62" s="51"/>
      <c r="J62" s="51"/>
      <c r="K62" s="65"/>
      <c r="L62" s="51"/>
      <c r="M62" s="51"/>
      <c r="N62" s="51"/>
      <c r="O62" s="66"/>
      <c r="V62" s="58"/>
    </row>
    <row r="63" spans="2:18" ht="12.75">
      <c r="B63" s="530" t="s">
        <v>108</v>
      </c>
      <c r="C63" s="531"/>
      <c r="D63" s="531"/>
      <c r="E63" s="531"/>
      <c r="F63" s="531"/>
      <c r="H63" s="60"/>
      <c r="J63" s="60"/>
      <c r="K63" s="65"/>
      <c r="L63" s="60"/>
      <c r="N63" s="168"/>
      <c r="R63" s="58" t="str">
        <f>IF(AND(($L61&gt;0),ISBLANK(B65)),B63,"NOT")</f>
        <v>NOT</v>
      </c>
    </row>
    <row r="64" spans="2:14" ht="3" customHeight="1">
      <c r="B64" s="81"/>
      <c r="C64" s="65"/>
      <c r="D64" s="60"/>
      <c r="F64" s="60"/>
      <c r="H64" s="60"/>
      <c r="J64" s="60"/>
      <c r="K64" s="65"/>
      <c r="L64" s="60"/>
      <c r="N64" s="168"/>
    </row>
    <row r="65" spans="2:14" ht="50.25" customHeight="1">
      <c r="B65" s="521"/>
      <c r="C65" s="522"/>
      <c r="D65" s="522"/>
      <c r="E65" s="522"/>
      <c r="F65" s="522"/>
      <c r="G65" s="522"/>
      <c r="H65" s="522"/>
      <c r="I65" s="522"/>
      <c r="J65" s="522"/>
      <c r="K65" s="522"/>
      <c r="L65" s="523"/>
      <c r="M65" s="51" t="s">
        <v>12</v>
      </c>
      <c r="N65" s="168"/>
    </row>
    <row r="66" spans="2:14" ht="3.75" customHeight="1">
      <c r="B66" s="81"/>
      <c r="C66" s="65"/>
      <c r="D66" s="60"/>
      <c r="F66" s="60"/>
      <c r="H66" s="60"/>
      <c r="J66" s="60"/>
      <c r="K66" s="65"/>
      <c r="L66" s="60"/>
      <c r="N66" s="168"/>
    </row>
    <row r="67" spans="2:20" ht="12.75" customHeight="1">
      <c r="B67" s="181" t="s">
        <v>10</v>
      </c>
      <c r="C67" s="65"/>
      <c r="D67" s="181" t="s">
        <v>409</v>
      </c>
      <c r="F67" s="181" t="s">
        <v>113</v>
      </c>
      <c r="H67" s="181" t="s">
        <v>9</v>
      </c>
      <c r="J67" s="181" t="s">
        <v>8</v>
      </c>
      <c r="K67" s="182"/>
      <c r="L67" s="80" t="s">
        <v>81</v>
      </c>
      <c r="N67" s="60"/>
      <c r="R67" s="192" t="str">
        <f>IF(AND(R68="NOT",R69="NOT",R70="NOT",R71="NOT",R72="NOT",R73="NOT",R74="NOT",R75="NOT",R76="NOT",R77="NOT",R63="NOT"),"NOT",D61)</f>
        <v>NOT</v>
      </c>
      <c r="S67" s="192" t="str">
        <f>IF(AND(S68="NOT",S69="NOT",S70="NOT",S71="NOT",S72="NOT",S73="NOT",S74="NOT",S75="NOT",S76="NOT",S77="NOT",R63="NOT"),"NOT",D61)</f>
        <v>NOT</v>
      </c>
      <c r="T67" s="192" t="str">
        <f>IF(AND(T68="NOT",T69="NOT",T70="NOT",T71="NOT",T72="NOT",T73="NOT",T74="NOT",T75="NOT",T76="NOT",T77="NOT",R63="NOT"),"NOT",D61)</f>
        <v>NOT</v>
      </c>
    </row>
    <row r="68" spans="2:22" ht="12.75">
      <c r="B68" s="194"/>
      <c r="C68" s="65"/>
      <c r="D68" s="195"/>
      <c r="E68" s="180"/>
      <c r="F68" s="196"/>
      <c r="G68" s="180"/>
      <c r="H68" s="197"/>
      <c r="I68" s="180"/>
      <c r="J68" s="197"/>
      <c r="K68" s="65"/>
      <c r="L68" s="107">
        <f aca="true" t="shared" si="10" ref="L68:L77">TRUNC(H68*J68,2)</f>
        <v>0</v>
      </c>
      <c r="N68" s="60"/>
      <c r="R68" s="58" t="str">
        <f aca="true" t="shared" si="11" ref="R68:R77">IF(AND(($L68&gt;0),ISBLANK(B68)),B68,"NOT")</f>
        <v>NOT</v>
      </c>
      <c r="S68" s="58" t="str">
        <f aca="true" t="shared" si="12" ref="S68:S77">IF(AND(($L68&gt;0),ISBLANK(D68)),D68,"NOT")</f>
        <v>NOT</v>
      </c>
      <c r="T68" s="58" t="str">
        <f aca="true" t="shared" si="13" ref="T68:T77">IF(AND(($L68&gt;0),ISBLANK(F68)),F68,"NOT")</f>
        <v>NOT</v>
      </c>
      <c r="V68" s="58">
        <f t="shared" si="9"/>
      </c>
    </row>
    <row r="69" spans="2:22" ht="12.75">
      <c r="B69" s="194"/>
      <c r="C69" s="65"/>
      <c r="D69" s="195"/>
      <c r="E69" s="180"/>
      <c r="F69" s="196"/>
      <c r="G69" s="180"/>
      <c r="H69" s="197"/>
      <c r="I69" s="180"/>
      <c r="J69" s="197"/>
      <c r="K69" s="65"/>
      <c r="L69" s="107">
        <f t="shared" si="10"/>
        <v>0</v>
      </c>
      <c r="N69" s="60"/>
      <c r="R69" s="58" t="str">
        <f t="shared" si="11"/>
        <v>NOT</v>
      </c>
      <c r="S69" s="58" t="str">
        <f t="shared" si="12"/>
        <v>NOT</v>
      </c>
      <c r="T69" s="58" t="str">
        <f t="shared" si="13"/>
        <v>NOT</v>
      </c>
      <c r="V69" s="58">
        <f t="shared" si="9"/>
      </c>
    </row>
    <row r="70" spans="2:22" ht="12.75">
      <c r="B70" s="194"/>
      <c r="C70" s="65"/>
      <c r="D70" s="195"/>
      <c r="E70" s="180"/>
      <c r="F70" s="196"/>
      <c r="G70" s="180"/>
      <c r="H70" s="197"/>
      <c r="I70" s="180"/>
      <c r="J70" s="197"/>
      <c r="K70" s="65"/>
      <c r="L70" s="107">
        <f t="shared" si="10"/>
        <v>0</v>
      </c>
      <c r="N70" s="60"/>
      <c r="R70" s="58" t="str">
        <f t="shared" si="11"/>
        <v>NOT</v>
      </c>
      <c r="S70" s="58" t="str">
        <f t="shared" si="12"/>
        <v>NOT</v>
      </c>
      <c r="T70" s="58" t="str">
        <f t="shared" si="13"/>
        <v>NOT</v>
      </c>
      <c r="V70" s="58">
        <f t="shared" si="9"/>
      </c>
    </row>
    <row r="71" spans="2:22" ht="12.75">
      <c r="B71" s="194"/>
      <c r="C71" s="65"/>
      <c r="D71" s="195"/>
      <c r="E71" s="180"/>
      <c r="F71" s="196"/>
      <c r="G71" s="180"/>
      <c r="H71" s="197"/>
      <c r="I71" s="180"/>
      <c r="J71" s="197"/>
      <c r="K71" s="65"/>
      <c r="L71" s="107">
        <f t="shared" si="10"/>
        <v>0</v>
      </c>
      <c r="N71" s="60"/>
      <c r="R71" s="58" t="str">
        <f t="shared" si="11"/>
        <v>NOT</v>
      </c>
      <c r="S71" s="58" t="str">
        <f t="shared" si="12"/>
        <v>NOT</v>
      </c>
      <c r="T71" s="58" t="str">
        <f t="shared" si="13"/>
        <v>NOT</v>
      </c>
      <c r="V71" s="58">
        <f t="shared" si="9"/>
      </c>
    </row>
    <row r="72" spans="2:22" ht="12.75">
      <c r="B72" s="194"/>
      <c r="C72" s="65"/>
      <c r="D72" s="195"/>
      <c r="E72" s="180"/>
      <c r="F72" s="196"/>
      <c r="G72" s="180"/>
      <c r="H72" s="197"/>
      <c r="I72" s="180"/>
      <c r="J72" s="197"/>
      <c r="K72" s="65"/>
      <c r="L72" s="107">
        <f t="shared" si="10"/>
        <v>0</v>
      </c>
      <c r="N72" s="60"/>
      <c r="R72" s="58" t="str">
        <f t="shared" si="11"/>
        <v>NOT</v>
      </c>
      <c r="S72" s="58" t="str">
        <f t="shared" si="12"/>
        <v>NOT</v>
      </c>
      <c r="T72" s="58" t="str">
        <f t="shared" si="13"/>
        <v>NOT</v>
      </c>
      <c r="V72" s="58">
        <f t="shared" si="9"/>
      </c>
    </row>
    <row r="73" spans="2:22" ht="12.75">
      <c r="B73" s="194"/>
      <c r="C73" s="65"/>
      <c r="D73" s="195"/>
      <c r="E73" s="180"/>
      <c r="F73" s="196"/>
      <c r="G73" s="180"/>
      <c r="H73" s="197"/>
      <c r="I73" s="180"/>
      <c r="J73" s="197"/>
      <c r="K73" s="65"/>
      <c r="L73" s="107">
        <f t="shared" si="10"/>
        <v>0</v>
      </c>
      <c r="N73" s="60"/>
      <c r="R73" s="58" t="str">
        <f t="shared" si="11"/>
        <v>NOT</v>
      </c>
      <c r="S73" s="58" t="str">
        <f t="shared" si="12"/>
        <v>NOT</v>
      </c>
      <c r="T73" s="58" t="str">
        <f t="shared" si="13"/>
        <v>NOT</v>
      </c>
      <c r="V73" s="58">
        <f t="shared" si="9"/>
      </c>
    </row>
    <row r="74" spans="2:22" ht="12.75">
      <c r="B74" s="194"/>
      <c r="C74" s="65"/>
      <c r="D74" s="195"/>
      <c r="E74" s="180"/>
      <c r="F74" s="196"/>
      <c r="G74" s="180"/>
      <c r="H74" s="197"/>
      <c r="I74" s="180"/>
      <c r="J74" s="197"/>
      <c r="K74" s="65"/>
      <c r="L74" s="107">
        <f t="shared" si="10"/>
        <v>0</v>
      </c>
      <c r="N74" s="60"/>
      <c r="R74" s="58" t="str">
        <f t="shared" si="11"/>
        <v>NOT</v>
      </c>
      <c r="S74" s="58" t="str">
        <f t="shared" si="12"/>
        <v>NOT</v>
      </c>
      <c r="T74" s="58" t="str">
        <f t="shared" si="13"/>
        <v>NOT</v>
      </c>
      <c r="V74" s="58">
        <f t="shared" si="9"/>
      </c>
    </row>
    <row r="75" spans="2:22" ht="12.75">
      <c r="B75" s="194"/>
      <c r="C75" s="65"/>
      <c r="D75" s="195"/>
      <c r="E75" s="180"/>
      <c r="F75" s="196"/>
      <c r="G75" s="180"/>
      <c r="H75" s="197"/>
      <c r="I75" s="180"/>
      <c r="J75" s="197"/>
      <c r="K75" s="65"/>
      <c r="L75" s="107">
        <f t="shared" si="10"/>
        <v>0</v>
      </c>
      <c r="N75" s="60"/>
      <c r="R75" s="58" t="str">
        <f t="shared" si="11"/>
        <v>NOT</v>
      </c>
      <c r="S75" s="58" t="str">
        <f t="shared" si="12"/>
        <v>NOT</v>
      </c>
      <c r="T75" s="58" t="str">
        <f t="shared" si="13"/>
        <v>NOT</v>
      </c>
      <c r="V75" s="58">
        <f t="shared" si="9"/>
      </c>
    </row>
    <row r="76" spans="2:22" ht="12.75">
      <c r="B76" s="194"/>
      <c r="C76" s="65"/>
      <c r="D76" s="195"/>
      <c r="E76" s="180"/>
      <c r="F76" s="196"/>
      <c r="G76" s="180"/>
      <c r="H76" s="197"/>
      <c r="I76" s="180"/>
      <c r="J76" s="197"/>
      <c r="K76" s="65"/>
      <c r="L76" s="107">
        <f t="shared" si="10"/>
        <v>0</v>
      </c>
      <c r="N76" s="60"/>
      <c r="R76" s="58" t="str">
        <f t="shared" si="11"/>
        <v>NOT</v>
      </c>
      <c r="S76" s="58" t="str">
        <f t="shared" si="12"/>
        <v>NOT</v>
      </c>
      <c r="T76" s="58" t="str">
        <f t="shared" si="13"/>
        <v>NOT</v>
      </c>
      <c r="V76" s="58">
        <f t="shared" si="9"/>
      </c>
    </row>
    <row r="77" spans="2:22" ht="12.75">
      <c r="B77" s="194"/>
      <c r="C77" s="65"/>
      <c r="D77" s="195"/>
      <c r="E77" s="180"/>
      <c r="F77" s="196"/>
      <c r="G77" s="180"/>
      <c r="H77" s="197"/>
      <c r="I77" s="180"/>
      <c r="J77" s="197"/>
      <c r="K77" s="65"/>
      <c r="L77" s="107">
        <f t="shared" si="10"/>
        <v>0</v>
      </c>
      <c r="N77" s="60"/>
      <c r="R77" s="58" t="str">
        <f t="shared" si="11"/>
        <v>NOT</v>
      </c>
      <c r="S77" s="58" t="str">
        <f t="shared" si="12"/>
        <v>NOT</v>
      </c>
      <c r="T77" s="58" t="str">
        <f t="shared" si="13"/>
        <v>NOT</v>
      </c>
      <c r="V77" s="58">
        <f t="shared" si="9"/>
      </c>
    </row>
    <row r="78" spans="2:14" ht="12.75">
      <c r="B78" s="81"/>
      <c r="C78" s="65"/>
      <c r="D78" s="60"/>
      <c r="F78" s="60"/>
      <c r="H78" s="60"/>
      <c r="J78" s="60"/>
      <c r="K78" s="65"/>
      <c r="L78" s="60"/>
      <c r="N78" s="168"/>
    </row>
    <row r="79" spans="1:18" ht="13.5" customHeight="1">
      <c r="A79" s="207"/>
      <c r="B79" s="209" t="s">
        <v>130</v>
      </c>
      <c r="C79" s="208"/>
      <c r="D79" s="527" t="s">
        <v>86</v>
      </c>
      <c r="E79" s="528"/>
      <c r="F79" s="528"/>
      <c r="G79" s="528"/>
      <c r="H79" s="528"/>
      <c r="I79" s="210"/>
      <c r="J79" s="211" t="s">
        <v>11</v>
      </c>
      <c r="K79" s="65"/>
      <c r="L79" s="350">
        <f>SUM(L86:L95)</f>
        <v>0</v>
      </c>
      <c r="M79" s="183"/>
      <c r="N79" s="351">
        <f>IF(L79=0,0%,L79/L$3)</f>
        <v>0</v>
      </c>
      <c r="O79" s="338">
        <f>IF(LEN(R79)&gt;3,1,0)</f>
        <v>0</v>
      </c>
      <c r="R79" s="58" t="str">
        <f>IF(AND(R85="NOT",S85="NOT",T85="NOT"),"NOT",D79)</f>
        <v>NOT</v>
      </c>
    </row>
    <row r="80" spans="1:22" s="55" customFormat="1" ht="3" customHeight="1">
      <c r="A80" s="64"/>
      <c r="B80" s="65"/>
      <c r="C80" s="65"/>
      <c r="D80" s="51"/>
      <c r="E80" s="51"/>
      <c r="F80" s="51"/>
      <c r="G80" s="51"/>
      <c r="H80" s="51"/>
      <c r="I80" s="51"/>
      <c r="J80" s="51"/>
      <c r="K80" s="65"/>
      <c r="L80" s="51"/>
      <c r="M80" s="51"/>
      <c r="N80" s="51"/>
      <c r="O80" s="66"/>
      <c r="V80" s="58"/>
    </row>
    <row r="81" spans="2:18" ht="12.75">
      <c r="B81" s="530" t="s">
        <v>108</v>
      </c>
      <c r="C81" s="531"/>
      <c r="D81" s="531"/>
      <c r="E81" s="531"/>
      <c r="F81" s="531"/>
      <c r="H81" s="60"/>
      <c r="J81" s="60"/>
      <c r="K81" s="65"/>
      <c r="L81" s="60"/>
      <c r="N81" s="168"/>
      <c r="R81" s="58" t="str">
        <f>IF(AND(($L79&gt;0),ISBLANK(B83)),B81,"NOT")</f>
        <v>NOT</v>
      </c>
    </row>
    <row r="82" spans="2:14" ht="3" customHeight="1">
      <c r="B82" s="81"/>
      <c r="C82" s="65"/>
      <c r="D82" s="60"/>
      <c r="F82" s="60"/>
      <c r="H82" s="60"/>
      <c r="J82" s="60"/>
      <c r="K82" s="65"/>
      <c r="L82" s="60"/>
      <c r="N82" s="168"/>
    </row>
    <row r="83" spans="2:14" ht="50.25" customHeight="1">
      <c r="B83" s="521"/>
      <c r="C83" s="522"/>
      <c r="D83" s="522"/>
      <c r="E83" s="522"/>
      <c r="F83" s="522"/>
      <c r="G83" s="522"/>
      <c r="H83" s="522"/>
      <c r="I83" s="522"/>
      <c r="J83" s="522"/>
      <c r="K83" s="522"/>
      <c r="L83" s="523"/>
      <c r="M83" s="51" t="s">
        <v>12</v>
      </c>
      <c r="N83" s="168"/>
    </row>
    <row r="84" spans="2:14" ht="3.75" customHeight="1">
      <c r="B84" s="81"/>
      <c r="C84" s="65"/>
      <c r="D84" s="60"/>
      <c r="F84" s="60"/>
      <c r="H84" s="60"/>
      <c r="J84" s="60"/>
      <c r="K84" s="65"/>
      <c r="L84" s="60"/>
      <c r="N84" s="168"/>
    </row>
    <row r="85" spans="2:20" ht="12.75" customHeight="1">
      <c r="B85" s="181" t="s">
        <v>10</v>
      </c>
      <c r="C85" s="65"/>
      <c r="D85" s="181" t="s">
        <v>409</v>
      </c>
      <c r="F85" s="181" t="s">
        <v>113</v>
      </c>
      <c r="H85" s="181" t="s">
        <v>9</v>
      </c>
      <c r="J85" s="181" t="s">
        <v>8</v>
      </c>
      <c r="K85" s="182"/>
      <c r="L85" s="80" t="s">
        <v>81</v>
      </c>
      <c r="N85" s="60"/>
      <c r="R85" s="192" t="str">
        <f>IF(AND(R86="NOT",R87="NOT",R88="NOT",R89="NOT",R90="NOT",R91="NOT",R92="NOT",R93="NOT",R94="NOT",R95="NOT",R81="NOT"),"NOT",D79)</f>
        <v>NOT</v>
      </c>
      <c r="S85" s="192" t="str">
        <f>IF(AND(S86="NOT",S87="NOT",S88="NOT",S89="NOT",S90="NOT",S91="NOT",S92="NOT",S93="NOT",S94="NOT",S95="NOT",R81="NOT"),"NOT",D79)</f>
        <v>NOT</v>
      </c>
      <c r="T85" s="192" t="str">
        <f>IF(AND(T86="NOT",T87="NOT",T88="NOT",T89="NOT",T90="NOT",T91="NOT",T92="NOT",T93="NOT",T94="NOT",T95="NOT",R81="NOT"),"NOT",D79)</f>
        <v>NOT</v>
      </c>
    </row>
    <row r="86" spans="2:22" ht="12.75">
      <c r="B86" s="194"/>
      <c r="C86" s="65"/>
      <c r="D86" s="195"/>
      <c r="E86" s="180"/>
      <c r="F86" s="196"/>
      <c r="G86" s="180"/>
      <c r="H86" s="197"/>
      <c r="I86" s="180"/>
      <c r="J86" s="197"/>
      <c r="K86" s="65"/>
      <c r="L86" s="107">
        <f aca="true" t="shared" si="14" ref="L86:L95">TRUNC(H86*J86,2)</f>
        <v>0</v>
      </c>
      <c r="N86" s="60"/>
      <c r="R86" s="58" t="str">
        <f aca="true" t="shared" si="15" ref="R86:R95">IF(AND(($L86&gt;0),ISBLANK(B86)),B86,"NOT")</f>
        <v>NOT</v>
      </c>
      <c r="S86" s="58" t="str">
        <f aca="true" t="shared" si="16" ref="S86:S95">IF(AND(($L86&gt;0),ISBLANK(D86)),D86,"NOT")</f>
        <v>NOT</v>
      </c>
      <c r="T86" s="58" t="str">
        <f aca="true" t="shared" si="17" ref="T86:T95">IF(AND(($L86&gt;0),ISBLANK(F86)),F86,"NOT")</f>
        <v>NOT</v>
      </c>
      <c r="V86" s="58">
        <f t="shared" si="9"/>
      </c>
    </row>
    <row r="87" spans="2:22" ht="12.75">
      <c r="B87" s="194"/>
      <c r="C87" s="65"/>
      <c r="D87" s="195"/>
      <c r="E87" s="180"/>
      <c r="F87" s="196"/>
      <c r="G87" s="180"/>
      <c r="H87" s="197"/>
      <c r="I87" s="180"/>
      <c r="J87" s="197"/>
      <c r="K87" s="65"/>
      <c r="L87" s="107">
        <f t="shared" si="14"/>
        <v>0</v>
      </c>
      <c r="N87" s="60"/>
      <c r="R87" s="58" t="str">
        <f t="shared" si="15"/>
        <v>NOT</v>
      </c>
      <c r="S87" s="58" t="str">
        <f t="shared" si="16"/>
        <v>NOT</v>
      </c>
      <c r="T87" s="58" t="str">
        <f t="shared" si="17"/>
        <v>NOT</v>
      </c>
      <c r="V87" s="58">
        <f t="shared" si="9"/>
      </c>
    </row>
    <row r="88" spans="2:22" ht="12.75">
      <c r="B88" s="194"/>
      <c r="C88" s="65"/>
      <c r="D88" s="195"/>
      <c r="E88" s="180"/>
      <c r="F88" s="196"/>
      <c r="G88" s="180"/>
      <c r="H88" s="197"/>
      <c r="I88" s="180"/>
      <c r="J88" s="197"/>
      <c r="K88" s="65"/>
      <c r="L88" s="107">
        <f t="shared" si="14"/>
        <v>0</v>
      </c>
      <c r="N88" s="60"/>
      <c r="R88" s="58" t="str">
        <f t="shared" si="15"/>
        <v>NOT</v>
      </c>
      <c r="S88" s="58" t="str">
        <f t="shared" si="16"/>
        <v>NOT</v>
      </c>
      <c r="T88" s="58" t="str">
        <f t="shared" si="17"/>
        <v>NOT</v>
      </c>
      <c r="V88" s="58">
        <f t="shared" si="9"/>
      </c>
    </row>
    <row r="89" spans="2:22" ht="12.75">
      <c r="B89" s="194"/>
      <c r="C89" s="65"/>
      <c r="D89" s="195"/>
      <c r="E89" s="180"/>
      <c r="F89" s="196"/>
      <c r="G89" s="180"/>
      <c r="H89" s="197"/>
      <c r="I89" s="180"/>
      <c r="J89" s="197"/>
      <c r="K89" s="65"/>
      <c r="L89" s="107">
        <f t="shared" si="14"/>
        <v>0</v>
      </c>
      <c r="N89" s="60"/>
      <c r="R89" s="58" t="str">
        <f t="shared" si="15"/>
        <v>NOT</v>
      </c>
      <c r="S89" s="58" t="str">
        <f t="shared" si="16"/>
        <v>NOT</v>
      </c>
      <c r="T89" s="58" t="str">
        <f t="shared" si="17"/>
        <v>NOT</v>
      </c>
      <c r="V89" s="58">
        <f t="shared" si="9"/>
      </c>
    </row>
    <row r="90" spans="2:22" ht="12.75">
      <c r="B90" s="194"/>
      <c r="C90" s="65"/>
      <c r="D90" s="195"/>
      <c r="E90" s="180"/>
      <c r="F90" s="196"/>
      <c r="G90" s="180"/>
      <c r="H90" s="197"/>
      <c r="I90" s="180"/>
      <c r="J90" s="197"/>
      <c r="K90" s="65"/>
      <c r="L90" s="107">
        <f t="shared" si="14"/>
        <v>0</v>
      </c>
      <c r="N90" s="60"/>
      <c r="R90" s="58" t="str">
        <f t="shared" si="15"/>
        <v>NOT</v>
      </c>
      <c r="S90" s="58" t="str">
        <f t="shared" si="16"/>
        <v>NOT</v>
      </c>
      <c r="T90" s="58" t="str">
        <f t="shared" si="17"/>
        <v>NOT</v>
      </c>
      <c r="V90" s="58">
        <f t="shared" si="9"/>
      </c>
    </row>
    <row r="91" spans="2:22" ht="12.75">
      <c r="B91" s="194"/>
      <c r="C91" s="65"/>
      <c r="D91" s="195"/>
      <c r="E91" s="180"/>
      <c r="F91" s="196"/>
      <c r="G91" s="180"/>
      <c r="H91" s="197"/>
      <c r="I91" s="180"/>
      <c r="J91" s="197"/>
      <c r="K91" s="65"/>
      <c r="L91" s="107">
        <f t="shared" si="14"/>
        <v>0</v>
      </c>
      <c r="N91" s="60"/>
      <c r="R91" s="58" t="str">
        <f t="shared" si="15"/>
        <v>NOT</v>
      </c>
      <c r="S91" s="58" t="str">
        <f t="shared" si="16"/>
        <v>NOT</v>
      </c>
      <c r="T91" s="58" t="str">
        <f t="shared" si="17"/>
        <v>NOT</v>
      </c>
      <c r="V91" s="58">
        <f t="shared" si="9"/>
      </c>
    </row>
    <row r="92" spans="2:22" ht="12.75">
      <c r="B92" s="194"/>
      <c r="C92" s="65"/>
      <c r="D92" s="195"/>
      <c r="E92" s="180"/>
      <c r="F92" s="196"/>
      <c r="G92" s="180"/>
      <c r="H92" s="197"/>
      <c r="I92" s="180"/>
      <c r="J92" s="197"/>
      <c r="K92" s="65"/>
      <c r="L92" s="107">
        <f t="shared" si="14"/>
        <v>0</v>
      </c>
      <c r="N92" s="60"/>
      <c r="R92" s="58" t="str">
        <f t="shared" si="15"/>
        <v>NOT</v>
      </c>
      <c r="S92" s="58" t="str">
        <f t="shared" si="16"/>
        <v>NOT</v>
      </c>
      <c r="T92" s="58" t="str">
        <f t="shared" si="17"/>
        <v>NOT</v>
      </c>
      <c r="V92" s="58">
        <f t="shared" si="9"/>
      </c>
    </row>
    <row r="93" spans="2:22" ht="12.75">
      <c r="B93" s="194"/>
      <c r="C93" s="65"/>
      <c r="D93" s="195"/>
      <c r="E93" s="180"/>
      <c r="F93" s="196"/>
      <c r="G93" s="180"/>
      <c r="H93" s="197"/>
      <c r="I93" s="180"/>
      <c r="J93" s="197"/>
      <c r="K93" s="65"/>
      <c r="L93" s="107">
        <f t="shared" si="14"/>
        <v>0</v>
      </c>
      <c r="N93" s="60"/>
      <c r="R93" s="58" t="str">
        <f t="shared" si="15"/>
        <v>NOT</v>
      </c>
      <c r="S93" s="58" t="str">
        <f t="shared" si="16"/>
        <v>NOT</v>
      </c>
      <c r="T93" s="58" t="str">
        <f t="shared" si="17"/>
        <v>NOT</v>
      </c>
      <c r="V93" s="58">
        <f t="shared" si="9"/>
      </c>
    </row>
    <row r="94" spans="2:22" ht="12.75">
      <c r="B94" s="194"/>
      <c r="C94" s="65"/>
      <c r="D94" s="195"/>
      <c r="E94" s="180"/>
      <c r="F94" s="196"/>
      <c r="G94" s="180"/>
      <c r="H94" s="197"/>
      <c r="I94" s="180"/>
      <c r="J94" s="197"/>
      <c r="K94" s="65"/>
      <c r="L94" s="107">
        <f t="shared" si="14"/>
        <v>0</v>
      </c>
      <c r="N94" s="60"/>
      <c r="R94" s="58" t="str">
        <f t="shared" si="15"/>
        <v>NOT</v>
      </c>
      <c r="S94" s="58" t="str">
        <f t="shared" si="16"/>
        <v>NOT</v>
      </c>
      <c r="T94" s="58" t="str">
        <f t="shared" si="17"/>
        <v>NOT</v>
      </c>
      <c r="V94" s="58">
        <f t="shared" si="9"/>
      </c>
    </row>
    <row r="95" spans="2:22" ht="12.75">
      <c r="B95" s="194"/>
      <c r="C95" s="65"/>
      <c r="D95" s="195"/>
      <c r="E95" s="180"/>
      <c r="F95" s="196"/>
      <c r="G95" s="180"/>
      <c r="H95" s="197"/>
      <c r="I95" s="180"/>
      <c r="J95" s="197"/>
      <c r="K95" s="65"/>
      <c r="L95" s="107">
        <f t="shared" si="14"/>
        <v>0</v>
      </c>
      <c r="N95" s="60"/>
      <c r="R95" s="58" t="str">
        <f t="shared" si="15"/>
        <v>NOT</v>
      </c>
      <c r="S95" s="58" t="str">
        <f t="shared" si="16"/>
        <v>NOT</v>
      </c>
      <c r="T95" s="58" t="str">
        <f t="shared" si="17"/>
        <v>NOT</v>
      </c>
      <c r="V95" s="58">
        <f t="shared" si="9"/>
      </c>
    </row>
    <row r="96" spans="1:22" s="55" customFormat="1" ht="12.75" customHeight="1">
      <c r="A96" s="64"/>
      <c r="B96" s="65"/>
      <c r="C96" s="65"/>
      <c r="D96" s="51"/>
      <c r="E96" s="51"/>
      <c r="F96" s="51"/>
      <c r="G96" s="51"/>
      <c r="H96" s="51"/>
      <c r="I96" s="51"/>
      <c r="J96" s="51"/>
      <c r="K96" s="65"/>
      <c r="L96" s="51"/>
      <c r="M96" s="51"/>
      <c r="N96" s="51"/>
      <c r="O96" s="66"/>
      <c r="V96" s="58"/>
    </row>
    <row r="97" spans="1:18" ht="13.5" customHeight="1">
      <c r="A97" s="207"/>
      <c r="B97" s="209" t="s">
        <v>413</v>
      </c>
      <c r="C97" s="208"/>
      <c r="D97" s="527" t="s">
        <v>86</v>
      </c>
      <c r="E97" s="528"/>
      <c r="F97" s="528"/>
      <c r="G97" s="528"/>
      <c r="H97" s="528"/>
      <c r="I97" s="210"/>
      <c r="J97" s="211" t="s">
        <v>11</v>
      </c>
      <c r="K97" s="65"/>
      <c r="L97" s="350">
        <f>SUM(L104:L113)</f>
        <v>0</v>
      </c>
      <c r="M97" s="183"/>
      <c r="N97" s="351">
        <f>IF(L97=0,0%,L97/L$3)</f>
        <v>0</v>
      </c>
      <c r="O97" s="338">
        <f>IF(LEN(R97)&gt;3,1,0)</f>
        <v>0</v>
      </c>
      <c r="R97" s="58" t="str">
        <f>IF(AND(R103="NOT",S103="NOT",T103="NOT"),"NOT",D97)</f>
        <v>NOT</v>
      </c>
    </row>
    <row r="98" spans="1:22" s="55" customFormat="1" ht="3" customHeight="1">
      <c r="A98" s="64"/>
      <c r="B98" s="65"/>
      <c r="C98" s="65"/>
      <c r="D98" s="51"/>
      <c r="E98" s="51"/>
      <c r="F98" s="51"/>
      <c r="G98" s="51"/>
      <c r="H98" s="51"/>
      <c r="I98" s="51"/>
      <c r="J98" s="51"/>
      <c r="K98" s="65"/>
      <c r="L98" s="51"/>
      <c r="M98" s="51"/>
      <c r="N98" s="51"/>
      <c r="O98" s="66"/>
      <c r="V98" s="58"/>
    </row>
    <row r="99" spans="2:18" ht="12.75">
      <c r="B99" s="530" t="s">
        <v>108</v>
      </c>
      <c r="C99" s="531"/>
      <c r="D99" s="531"/>
      <c r="E99" s="531"/>
      <c r="F99" s="531"/>
      <c r="H99" s="60"/>
      <c r="J99" s="60"/>
      <c r="K99" s="65"/>
      <c r="L99" s="60"/>
      <c r="N99" s="168"/>
      <c r="R99" s="58" t="str">
        <f>IF(AND(($L97&gt;0),ISBLANK(B101)),B99,"NOT")</f>
        <v>NOT</v>
      </c>
    </row>
    <row r="100" spans="2:14" ht="3" customHeight="1">
      <c r="B100" s="81"/>
      <c r="C100" s="65"/>
      <c r="D100" s="60"/>
      <c r="F100" s="60"/>
      <c r="H100" s="60"/>
      <c r="J100" s="60"/>
      <c r="K100" s="65"/>
      <c r="L100" s="60"/>
      <c r="N100" s="168"/>
    </row>
    <row r="101" spans="2:14" ht="50.25" customHeight="1">
      <c r="B101" s="521"/>
      <c r="C101" s="522"/>
      <c r="D101" s="522"/>
      <c r="E101" s="522"/>
      <c r="F101" s="522"/>
      <c r="G101" s="522"/>
      <c r="H101" s="522"/>
      <c r="I101" s="522"/>
      <c r="J101" s="522"/>
      <c r="K101" s="522"/>
      <c r="L101" s="523"/>
      <c r="M101" s="51" t="s">
        <v>12</v>
      </c>
      <c r="N101" s="168"/>
    </row>
    <row r="102" spans="2:14" ht="3.75" customHeight="1">
      <c r="B102" s="81"/>
      <c r="C102" s="65"/>
      <c r="D102" s="60"/>
      <c r="F102" s="60"/>
      <c r="H102" s="60"/>
      <c r="J102" s="60"/>
      <c r="K102" s="65"/>
      <c r="L102" s="60"/>
      <c r="N102" s="168"/>
    </row>
    <row r="103" spans="2:20" ht="12.75" customHeight="1">
      <c r="B103" s="181" t="s">
        <v>10</v>
      </c>
      <c r="C103" s="65"/>
      <c r="D103" s="181" t="s">
        <v>409</v>
      </c>
      <c r="F103" s="181" t="s">
        <v>113</v>
      </c>
      <c r="H103" s="181" t="s">
        <v>9</v>
      </c>
      <c r="J103" s="181" t="s">
        <v>8</v>
      </c>
      <c r="K103" s="182"/>
      <c r="L103" s="80" t="s">
        <v>81</v>
      </c>
      <c r="N103" s="60"/>
      <c r="R103" s="192" t="str">
        <f>IF(AND(R104="NOT",R105="NOT",R106="NOT",R107="NOT",R108="NOT",R109="NOT",R110="NOT",R111="NOT",R112="NOT",R113="NOT",R99="NOT"),"NOT",D97)</f>
        <v>NOT</v>
      </c>
      <c r="S103" s="192" t="str">
        <f>IF(AND(S104="NOT",S105="NOT",S106="NOT",S107="NOT",S108="NOT",S109="NOT",S110="NOT",S111="NOT",S112="NOT",S113="NOT",R99="NOT"),"NOT",D97)</f>
        <v>NOT</v>
      </c>
      <c r="T103" s="192" t="str">
        <f>IF(AND(T104="NOT",T105="NOT",T106="NOT",T107="NOT",T108="NOT",T109="NOT",T110="NOT",T111="NOT",T112="NOT",T113="NOT",R99="NOT"),"NOT",D97)</f>
        <v>NOT</v>
      </c>
    </row>
    <row r="104" spans="2:22" ht="12.75">
      <c r="B104" s="194"/>
      <c r="C104" s="65"/>
      <c r="D104" s="195"/>
      <c r="E104" s="180"/>
      <c r="F104" s="196"/>
      <c r="G104" s="180"/>
      <c r="H104" s="197"/>
      <c r="I104" s="180"/>
      <c r="J104" s="197"/>
      <c r="K104" s="65"/>
      <c r="L104" s="107">
        <f aca="true" t="shared" si="18" ref="L104:L113">TRUNC(H104*J104,2)</f>
        <v>0</v>
      </c>
      <c r="N104" s="60"/>
      <c r="R104" s="58" t="str">
        <f aca="true" t="shared" si="19" ref="R104:R113">IF(AND(($L104&gt;0),ISBLANK(B104)),B104,"NOT")</f>
        <v>NOT</v>
      </c>
      <c r="S104" s="58" t="str">
        <f aca="true" t="shared" si="20" ref="S104:S113">IF(AND(($L104&gt;0),ISBLANK(D104)),D104,"NOT")</f>
        <v>NOT</v>
      </c>
      <c r="T104" s="58" t="str">
        <f aca="true" t="shared" si="21" ref="T104:T113">IF(AND(($L104&gt;0),ISBLANK(F104)),F104,"NOT")</f>
        <v>NOT</v>
      </c>
      <c r="V104" s="58">
        <f aca="true" t="shared" si="22" ref="V104:V113">LEFT(D104,3)</f>
      </c>
    </row>
    <row r="105" spans="2:22" ht="12.75">
      <c r="B105" s="194"/>
      <c r="C105" s="65"/>
      <c r="D105" s="195"/>
      <c r="E105" s="180"/>
      <c r="F105" s="196"/>
      <c r="G105" s="180"/>
      <c r="H105" s="197"/>
      <c r="I105" s="180"/>
      <c r="J105" s="197"/>
      <c r="K105" s="65"/>
      <c r="L105" s="107">
        <f t="shared" si="18"/>
        <v>0</v>
      </c>
      <c r="N105" s="60"/>
      <c r="R105" s="58" t="str">
        <f t="shared" si="19"/>
        <v>NOT</v>
      </c>
      <c r="S105" s="58" t="str">
        <f t="shared" si="20"/>
        <v>NOT</v>
      </c>
      <c r="T105" s="58" t="str">
        <f t="shared" si="21"/>
        <v>NOT</v>
      </c>
      <c r="V105" s="58">
        <f t="shared" si="22"/>
      </c>
    </row>
    <row r="106" spans="2:22" ht="12.75">
      <c r="B106" s="194"/>
      <c r="C106" s="65"/>
      <c r="D106" s="195"/>
      <c r="E106" s="180"/>
      <c r="F106" s="196"/>
      <c r="G106" s="180"/>
      <c r="H106" s="197"/>
      <c r="I106" s="180"/>
      <c r="J106" s="197"/>
      <c r="K106" s="65"/>
      <c r="L106" s="107">
        <f t="shared" si="18"/>
        <v>0</v>
      </c>
      <c r="N106" s="60"/>
      <c r="R106" s="58" t="str">
        <f t="shared" si="19"/>
        <v>NOT</v>
      </c>
      <c r="S106" s="58" t="str">
        <f t="shared" si="20"/>
        <v>NOT</v>
      </c>
      <c r="T106" s="58" t="str">
        <f t="shared" si="21"/>
        <v>NOT</v>
      </c>
      <c r="V106" s="58">
        <f t="shared" si="22"/>
      </c>
    </row>
    <row r="107" spans="2:22" ht="12.75">
      <c r="B107" s="194"/>
      <c r="C107" s="65"/>
      <c r="D107" s="195"/>
      <c r="E107" s="180"/>
      <c r="F107" s="196"/>
      <c r="G107" s="180"/>
      <c r="H107" s="197"/>
      <c r="I107" s="180"/>
      <c r="J107" s="197"/>
      <c r="K107" s="65"/>
      <c r="L107" s="107">
        <f t="shared" si="18"/>
        <v>0</v>
      </c>
      <c r="N107" s="60"/>
      <c r="R107" s="58" t="str">
        <f t="shared" si="19"/>
        <v>NOT</v>
      </c>
      <c r="S107" s="58" t="str">
        <f t="shared" si="20"/>
        <v>NOT</v>
      </c>
      <c r="T107" s="58" t="str">
        <f t="shared" si="21"/>
        <v>NOT</v>
      </c>
      <c r="V107" s="58">
        <f t="shared" si="22"/>
      </c>
    </row>
    <row r="108" spans="2:22" ht="12.75">
      <c r="B108" s="194"/>
      <c r="C108" s="65"/>
      <c r="D108" s="195"/>
      <c r="E108" s="180"/>
      <c r="F108" s="196"/>
      <c r="G108" s="180"/>
      <c r="H108" s="197"/>
      <c r="I108" s="180"/>
      <c r="J108" s="197"/>
      <c r="K108" s="65"/>
      <c r="L108" s="107">
        <f t="shared" si="18"/>
        <v>0</v>
      </c>
      <c r="N108" s="60"/>
      <c r="R108" s="58" t="str">
        <f t="shared" si="19"/>
        <v>NOT</v>
      </c>
      <c r="S108" s="58" t="str">
        <f t="shared" si="20"/>
        <v>NOT</v>
      </c>
      <c r="T108" s="58" t="str">
        <f t="shared" si="21"/>
        <v>NOT</v>
      </c>
      <c r="V108" s="58">
        <f t="shared" si="22"/>
      </c>
    </row>
    <row r="109" spans="2:22" ht="12.75">
      <c r="B109" s="194"/>
      <c r="C109" s="65"/>
      <c r="D109" s="195"/>
      <c r="E109" s="180"/>
      <c r="F109" s="196"/>
      <c r="G109" s="180"/>
      <c r="H109" s="197"/>
      <c r="I109" s="180"/>
      <c r="J109" s="197"/>
      <c r="K109" s="65"/>
      <c r="L109" s="107">
        <f t="shared" si="18"/>
        <v>0</v>
      </c>
      <c r="N109" s="60"/>
      <c r="R109" s="58" t="str">
        <f t="shared" si="19"/>
        <v>NOT</v>
      </c>
      <c r="S109" s="58" t="str">
        <f t="shared" si="20"/>
        <v>NOT</v>
      </c>
      <c r="T109" s="58" t="str">
        <f t="shared" si="21"/>
        <v>NOT</v>
      </c>
      <c r="V109" s="58">
        <f t="shared" si="22"/>
      </c>
    </row>
    <row r="110" spans="2:22" ht="12.75">
      <c r="B110" s="194"/>
      <c r="C110" s="65"/>
      <c r="D110" s="195"/>
      <c r="E110" s="180"/>
      <c r="F110" s="196"/>
      <c r="G110" s="180"/>
      <c r="H110" s="197"/>
      <c r="I110" s="180"/>
      <c r="J110" s="197"/>
      <c r="K110" s="65"/>
      <c r="L110" s="107">
        <f t="shared" si="18"/>
        <v>0</v>
      </c>
      <c r="N110" s="60"/>
      <c r="R110" s="58" t="str">
        <f t="shared" si="19"/>
        <v>NOT</v>
      </c>
      <c r="S110" s="58" t="str">
        <f t="shared" si="20"/>
        <v>NOT</v>
      </c>
      <c r="T110" s="58" t="str">
        <f t="shared" si="21"/>
        <v>NOT</v>
      </c>
      <c r="V110" s="58">
        <f t="shared" si="22"/>
      </c>
    </row>
    <row r="111" spans="2:22" ht="12.75">
      <c r="B111" s="194"/>
      <c r="C111" s="65"/>
      <c r="D111" s="195"/>
      <c r="E111" s="180"/>
      <c r="F111" s="196"/>
      <c r="G111" s="180"/>
      <c r="H111" s="197"/>
      <c r="I111" s="180"/>
      <c r="J111" s="197"/>
      <c r="K111" s="65"/>
      <c r="L111" s="107">
        <f t="shared" si="18"/>
        <v>0</v>
      </c>
      <c r="N111" s="60"/>
      <c r="R111" s="58" t="str">
        <f t="shared" si="19"/>
        <v>NOT</v>
      </c>
      <c r="S111" s="58" t="str">
        <f t="shared" si="20"/>
        <v>NOT</v>
      </c>
      <c r="T111" s="58" t="str">
        <f t="shared" si="21"/>
        <v>NOT</v>
      </c>
      <c r="V111" s="58">
        <f t="shared" si="22"/>
      </c>
    </row>
    <row r="112" spans="2:22" ht="12.75">
      <c r="B112" s="194"/>
      <c r="C112" s="65"/>
      <c r="D112" s="195"/>
      <c r="E112" s="180"/>
      <c r="F112" s="196"/>
      <c r="G112" s="180"/>
      <c r="H112" s="197"/>
      <c r="I112" s="180"/>
      <c r="J112" s="197"/>
      <c r="K112" s="65"/>
      <c r="L112" s="107">
        <f t="shared" si="18"/>
        <v>0</v>
      </c>
      <c r="N112" s="60"/>
      <c r="R112" s="58" t="str">
        <f t="shared" si="19"/>
        <v>NOT</v>
      </c>
      <c r="S112" s="58" t="str">
        <f t="shared" si="20"/>
        <v>NOT</v>
      </c>
      <c r="T112" s="58" t="str">
        <f t="shared" si="21"/>
        <v>NOT</v>
      </c>
      <c r="V112" s="58">
        <f t="shared" si="22"/>
      </c>
    </row>
    <row r="113" spans="2:22" ht="12.75">
      <c r="B113" s="194"/>
      <c r="C113" s="65"/>
      <c r="D113" s="195"/>
      <c r="E113" s="180"/>
      <c r="F113" s="196"/>
      <c r="G113" s="180"/>
      <c r="H113" s="197"/>
      <c r="I113" s="180"/>
      <c r="J113" s="197"/>
      <c r="K113" s="65"/>
      <c r="L113" s="107">
        <f t="shared" si="18"/>
        <v>0</v>
      </c>
      <c r="N113" s="60"/>
      <c r="R113" s="58" t="str">
        <f t="shared" si="19"/>
        <v>NOT</v>
      </c>
      <c r="S113" s="58" t="str">
        <f t="shared" si="20"/>
        <v>NOT</v>
      </c>
      <c r="T113" s="58" t="str">
        <f t="shared" si="21"/>
        <v>NOT</v>
      </c>
      <c r="V113" s="58">
        <f t="shared" si="22"/>
      </c>
    </row>
    <row r="114" spans="2:14" ht="12.75">
      <c r="B114" s="81"/>
      <c r="C114" s="65"/>
      <c r="D114" s="60"/>
      <c r="F114" s="60"/>
      <c r="H114" s="60"/>
      <c r="J114" s="60"/>
      <c r="K114" s="65"/>
      <c r="L114" s="60"/>
      <c r="N114" s="168"/>
    </row>
    <row r="115" spans="2:14" ht="12.75">
      <c r="B115" s="81"/>
      <c r="C115" s="65"/>
      <c r="D115" s="60"/>
      <c r="F115" s="60"/>
      <c r="H115" s="60"/>
      <c r="J115" s="60"/>
      <c r="K115" s="65"/>
      <c r="L115" s="60"/>
      <c r="N115" s="168"/>
    </row>
    <row r="116" spans="1:17" ht="27" customHeight="1">
      <c r="A116" s="184">
        <v>5</v>
      </c>
      <c r="B116" s="185" t="s">
        <v>131</v>
      </c>
      <c r="C116" s="186"/>
      <c r="D116" s="518" t="s">
        <v>337</v>
      </c>
      <c r="E116" s="519"/>
      <c r="F116" s="519"/>
      <c r="G116" s="519"/>
      <c r="H116" s="520"/>
      <c r="I116" s="187"/>
      <c r="J116" s="188" t="s">
        <v>11</v>
      </c>
      <c r="K116" s="186"/>
      <c r="L116" s="189">
        <f>L118+L129+L147+L165+L179+L191+L209</f>
        <v>0</v>
      </c>
      <c r="M116" s="187"/>
      <c r="N116" s="190">
        <f>IF(L116=0,0%,L116/L$3)</f>
        <v>0</v>
      </c>
      <c r="O116" s="71"/>
      <c r="P116" s="72"/>
      <c r="Q116" s="58">
        <f>IF(N116&gt;O116,D116,"")</f>
      </c>
    </row>
    <row r="117" spans="1:22" s="55" customFormat="1" ht="7.5" customHeight="1">
      <c r="A117" s="64"/>
      <c r="B117" s="65"/>
      <c r="C117" s="65"/>
      <c r="D117" s="51"/>
      <c r="E117" s="51"/>
      <c r="F117" s="51"/>
      <c r="G117" s="51"/>
      <c r="H117" s="51"/>
      <c r="I117" s="51"/>
      <c r="J117" s="51"/>
      <c r="K117" s="65"/>
      <c r="L117" s="51"/>
      <c r="M117" s="51"/>
      <c r="N117" s="51"/>
      <c r="O117" s="66"/>
      <c r="V117" s="58"/>
    </row>
    <row r="118" spans="1:18" ht="13.5" customHeight="1">
      <c r="A118" s="207"/>
      <c r="B118" s="209" t="s">
        <v>132</v>
      </c>
      <c r="C118" s="208"/>
      <c r="D118" s="527" t="s">
        <v>86</v>
      </c>
      <c r="E118" s="528"/>
      <c r="F118" s="528"/>
      <c r="G118" s="528"/>
      <c r="H118" s="528"/>
      <c r="I118" s="210"/>
      <c r="J118" s="211" t="s">
        <v>11</v>
      </c>
      <c r="K118" s="65"/>
      <c r="L118" s="350">
        <f>SUM(L125:L127)</f>
        <v>0</v>
      </c>
      <c r="M118" s="183"/>
      <c r="N118" s="351">
        <f>IF(L118=0,0%,L118/L$3)</f>
        <v>0</v>
      </c>
      <c r="O118" s="338">
        <f>IF(LEN(R118)&gt;3,1,0)</f>
        <v>0</v>
      </c>
      <c r="R118" s="58" t="str">
        <f>IF(AND(R124="NOT",S124="NOT",T124="NOT"),"NOT",D118)</f>
        <v>NOT</v>
      </c>
    </row>
    <row r="119" spans="1:22" s="55" customFormat="1" ht="3" customHeight="1">
      <c r="A119" s="64"/>
      <c r="B119" s="65"/>
      <c r="C119" s="65"/>
      <c r="D119" s="51"/>
      <c r="E119" s="51"/>
      <c r="F119" s="51"/>
      <c r="G119" s="51"/>
      <c r="H119" s="51"/>
      <c r="I119" s="51"/>
      <c r="J119" s="51"/>
      <c r="K119" s="65"/>
      <c r="L119" s="51"/>
      <c r="M119" s="51"/>
      <c r="N119" s="51"/>
      <c r="O119" s="66"/>
      <c r="V119" s="58"/>
    </row>
    <row r="120" spans="2:18" ht="12.75">
      <c r="B120" s="530" t="s">
        <v>108</v>
      </c>
      <c r="C120" s="531"/>
      <c r="D120" s="531"/>
      <c r="E120" s="531"/>
      <c r="F120" s="531"/>
      <c r="H120" s="60"/>
      <c r="J120" s="60"/>
      <c r="K120" s="65"/>
      <c r="L120" s="60"/>
      <c r="N120" s="168"/>
      <c r="R120" s="58" t="str">
        <f>IF(AND(($L118&gt;0),ISBLANK(B122)),B120,"NOT")</f>
        <v>NOT</v>
      </c>
    </row>
    <row r="121" spans="2:14" ht="3" customHeight="1">
      <c r="B121" s="81"/>
      <c r="C121" s="65"/>
      <c r="D121" s="60"/>
      <c r="F121" s="60"/>
      <c r="H121" s="60"/>
      <c r="J121" s="60"/>
      <c r="K121" s="65"/>
      <c r="L121" s="60"/>
      <c r="N121" s="168"/>
    </row>
    <row r="122" spans="2:14" ht="36" customHeight="1">
      <c r="B122" s="521"/>
      <c r="C122" s="522"/>
      <c r="D122" s="522"/>
      <c r="E122" s="522"/>
      <c r="F122" s="522"/>
      <c r="G122" s="522"/>
      <c r="H122" s="522"/>
      <c r="I122" s="522"/>
      <c r="J122" s="522"/>
      <c r="K122" s="522"/>
      <c r="L122" s="523"/>
      <c r="M122" s="51" t="s">
        <v>12</v>
      </c>
      <c r="N122" s="168"/>
    </row>
    <row r="123" spans="2:14" ht="3.75" customHeight="1">
      <c r="B123" s="81"/>
      <c r="C123" s="65"/>
      <c r="D123" s="60"/>
      <c r="F123" s="60"/>
      <c r="H123" s="60"/>
      <c r="J123" s="60"/>
      <c r="K123" s="65"/>
      <c r="L123" s="60"/>
      <c r="N123" s="168"/>
    </row>
    <row r="124" spans="2:20" ht="12.75" customHeight="1">
      <c r="B124" s="181" t="s">
        <v>10</v>
      </c>
      <c r="C124" s="65"/>
      <c r="D124" s="181" t="s">
        <v>409</v>
      </c>
      <c r="F124" s="181" t="s">
        <v>113</v>
      </c>
      <c r="H124" s="181" t="s">
        <v>9</v>
      </c>
      <c r="J124" s="181" t="s">
        <v>8</v>
      </c>
      <c r="K124" s="182"/>
      <c r="L124" s="80" t="s">
        <v>81</v>
      </c>
      <c r="N124" s="60"/>
      <c r="R124" s="192" t="str">
        <f>IF(AND(R125="NOT",R126="NOT",R127="NOT",R120="NOT"),"NOT",D118)</f>
        <v>NOT</v>
      </c>
      <c r="S124" s="192" t="str">
        <f>IF(AND(S125="NOT",S126="NOT",S127="NOT",R120="NOT"),"NOT",D118)</f>
        <v>NOT</v>
      </c>
      <c r="T124" s="192" t="str">
        <f>IF(AND(T125="NOT",T126="NOT",T127="NOT",R120="NOT"),"NOT",D118)</f>
        <v>NOT</v>
      </c>
    </row>
    <row r="125" spans="2:22" ht="12.75">
      <c r="B125" s="194"/>
      <c r="C125" s="65"/>
      <c r="D125" s="195"/>
      <c r="E125" s="180"/>
      <c r="F125" s="196"/>
      <c r="G125" s="180"/>
      <c r="H125" s="197"/>
      <c r="I125" s="180"/>
      <c r="J125" s="197"/>
      <c r="K125" s="65"/>
      <c r="L125" s="107">
        <f>TRUNC(H125*J125,2)</f>
        <v>0</v>
      </c>
      <c r="N125" s="60"/>
      <c r="R125" s="58" t="str">
        <f>IF(AND(($L125&gt;0),ISBLANK(B125)),B125,"NOT")</f>
        <v>NOT</v>
      </c>
      <c r="S125" s="58" t="str">
        <f>IF(AND(($L125&gt;0),ISBLANK(D125)),D125,"NOT")</f>
        <v>NOT</v>
      </c>
      <c r="T125" s="58" t="str">
        <f>IF(AND(($L125&gt;0),ISBLANK(F125)),F125,"NOT")</f>
        <v>NOT</v>
      </c>
      <c r="V125" s="58">
        <f>LEFT(D125,3)</f>
      </c>
    </row>
    <row r="126" spans="2:22" ht="12.75">
      <c r="B126" s="194"/>
      <c r="C126" s="65"/>
      <c r="D126" s="195"/>
      <c r="E126" s="180"/>
      <c r="F126" s="196"/>
      <c r="G126" s="180"/>
      <c r="H126" s="197"/>
      <c r="I126" s="180"/>
      <c r="J126" s="197"/>
      <c r="K126" s="65"/>
      <c r="L126" s="107">
        <f>TRUNC(H126*J126,2)</f>
        <v>0</v>
      </c>
      <c r="N126" s="60"/>
      <c r="R126" s="58" t="str">
        <f>IF(AND(($L126&gt;0),ISBLANK(B126)),B126,"NOT")</f>
        <v>NOT</v>
      </c>
      <c r="S126" s="58" t="str">
        <f>IF(AND(($L126&gt;0),ISBLANK(D126)),D126,"NOT")</f>
        <v>NOT</v>
      </c>
      <c r="T126" s="58" t="str">
        <f>IF(AND(($L126&gt;0),ISBLANK(F126)),F126,"NOT")</f>
        <v>NOT</v>
      </c>
      <c r="V126" s="58">
        <f>LEFT(D126,3)</f>
      </c>
    </row>
    <row r="127" spans="2:22" ht="12.75">
      <c r="B127" s="194"/>
      <c r="C127" s="65"/>
      <c r="D127" s="195"/>
      <c r="E127" s="180"/>
      <c r="F127" s="196"/>
      <c r="G127" s="180"/>
      <c r="H127" s="197"/>
      <c r="I127" s="180"/>
      <c r="J127" s="197"/>
      <c r="K127" s="65"/>
      <c r="L127" s="107">
        <f>TRUNC(H127*J127,2)</f>
        <v>0</v>
      </c>
      <c r="N127" s="60"/>
      <c r="R127" s="58" t="str">
        <f>IF(AND(($L127&gt;0),ISBLANK(B127)),B127,"NOT")</f>
        <v>NOT</v>
      </c>
      <c r="S127" s="58" t="str">
        <f>IF(AND(($L127&gt;0),ISBLANK(D127)),D127,"NOT")</f>
        <v>NOT</v>
      </c>
      <c r="T127" s="58" t="str">
        <f>IF(AND(($L127&gt;0),ISBLANK(F127)),F127,"NOT")</f>
        <v>NOT</v>
      </c>
      <c r="V127" s="58">
        <f>LEFT(D127,3)</f>
      </c>
    </row>
    <row r="128" spans="2:14" ht="12.75">
      <c r="B128" s="81"/>
      <c r="C128" s="65"/>
      <c r="D128" s="60"/>
      <c r="F128" s="60"/>
      <c r="H128" s="60"/>
      <c r="J128" s="60"/>
      <c r="K128" s="65"/>
      <c r="L128" s="60"/>
      <c r="N128" s="168"/>
    </row>
    <row r="129" spans="1:18" ht="25.5" customHeight="1">
      <c r="A129" s="207"/>
      <c r="B129" s="209" t="s">
        <v>133</v>
      </c>
      <c r="C129" s="208"/>
      <c r="D129" s="527" t="s">
        <v>86</v>
      </c>
      <c r="E129" s="528"/>
      <c r="F129" s="528"/>
      <c r="G129" s="528"/>
      <c r="H129" s="528"/>
      <c r="I129" s="210"/>
      <c r="J129" s="211" t="s">
        <v>11</v>
      </c>
      <c r="K129" s="65"/>
      <c r="L129" s="350">
        <f>SUM(L136:L145)</f>
        <v>0</v>
      </c>
      <c r="M129" s="183"/>
      <c r="N129" s="351">
        <f>IF(L129=0,0%,L129/L$3)</f>
        <v>0</v>
      </c>
      <c r="O129" s="338">
        <f>IF(LEN(R129)&gt;3,1,0)</f>
        <v>0</v>
      </c>
      <c r="R129" s="58" t="str">
        <f>IF(AND(R135="NOT",S135="NOT",T135="NOT"),"NOT",D129)</f>
        <v>NOT</v>
      </c>
    </row>
    <row r="130" spans="1:22" s="55" customFormat="1" ht="3" customHeight="1">
      <c r="A130" s="64"/>
      <c r="B130" s="65"/>
      <c r="C130" s="65"/>
      <c r="D130" s="51"/>
      <c r="E130" s="51"/>
      <c r="F130" s="51"/>
      <c r="G130" s="51"/>
      <c r="H130" s="51"/>
      <c r="I130" s="51"/>
      <c r="J130" s="51"/>
      <c r="K130" s="65"/>
      <c r="L130" s="51"/>
      <c r="M130" s="51"/>
      <c r="N130" s="51"/>
      <c r="O130" s="66"/>
      <c r="V130" s="58"/>
    </row>
    <row r="131" spans="2:18" ht="25.5" customHeight="1">
      <c r="B131" s="529" t="s">
        <v>410</v>
      </c>
      <c r="C131" s="529"/>
      <c r="D131" s="529"/>
      <c r="E131" s="529"/>
      <c r="F131" s="529"/>
      <c r="G131" s="529"/>
      <c r="H131" s="529"/>
      <c r="I131" s="529"/>
      <c r="J131" s="529"/>
      <c r="K131" s="529"/>
      <c r="L131" s="529"/>
      <c r="N131" s="168"/>
      <c r="R131" s="58" t="str">
        <f>IF(AND(($L129&gt;0),ISBLANK(B133)),B131,"NOT")</f>
        <v>NOT</v>
      </c>
    </row>
    <row r="132" spans="2:14" ht="3" customHeight="1">
      <c r="B132" s="81"/>
      <c r="C132" s="65"/>
      <c r="D132" s="60"/>
      <c r="F132" s="60"/>
      <c r="H132" s="60"/>
      <c r="J132" s="60"/>
      <c r="K132" s="65"/>
      <c r="L132" s="60"/>
      <c r="N132" s="168"/>
    </row>
    <row r="133" spans="2:14" ht="60" customHeight="1">
      <c r="B133" s="521"/>
      <c r="C133" s="522"/>
      <c r="D133" s="522"/>
      <c r="E133" s="522"/>
      <c r="F133" s="522"/>
      <c r="G133" s="522"/>
      <c r="H133" s="522"/>
      <c r="I133" s="522"/>
      <c r="J133" s="522"/>
      <c r="K133" s="522"/>
      <c r="L133" s="523"/>
      <c r="M133" s="51" t="s">
        <v>12</v>
      </c>
      <c r="N133" s="168"/>
    </row>
    <row r="134" spans="2:14" ht="3.75" customHeight="1">
      <c r="B134" s="81"/>
      <c r="C134" s="65"/>
      <c r="D134" s="60"/>
      <c r="F134" s="60"/>
      <c r="H134" s="60"/>
      <c r="J134" s="60"/>
      <c r="K134" s="65"/>
      <c r="L134" s="60"/>
      <c r="N134" s="168"/>
    </row>
    <row r="135" spans="2:20" ht="25.5">
      <c r="B135" s="181" t="s">
        <v>283</v>
      </c>
      <c r="C135" s="65"/>
      <c r="D135" s="181" t="s">
        <v>409</v>
      </c>
      <c r="F135" s="181" t="s">
        <v>113</v>
      </c>
      <c r="H135" s="181" t="s">
        <v>9</v>
      </c>
      <c r="J135" s="181" t="s">
        <v>8</v>
      </c>
      <c r="K135" s="182"/>
      <c r="L135" s="80" t="s">
        <v>81</v>
      </c>
      <c r="N135" s="60"/>
      <c r="R135" s="192" t="str">
        <f>IF(AND(R136="NOT",R137="NOT",R138="NOT",R139="NOT",R140="NOT",R141="NOT",R142="NOT",R143="NOT",R144="NOT",R145="NOT",R131="NOT"),"NOT",D129)</f>
        <v>NOT</v>
      </c>
      <c r="S135" s="192" t="str">
        <f>IF(AND(S136="NOT",S137="NOT",S138="NOT",S139="NOT",S140="NOT",S141="NOT",S142="NOT",S143="NOT",S144="NOT",S145="NOT",R131="NOT"),"NOT",D129)</f>
        <v>NOT</v>
      </c>
      <c r="T135" s="192" t="str">
        <f>IF(AND(T136="NOT",T137="NOT",T138="NOT",T139="NOT",T140="NOT",T141="NOT",T142="NOT",T143="NOT",T144="NOT",T145="NOT",R131="NOT"),"NOT",D129)</f>
        <v>NOT</v>
      </c>
    </row>
    <row r="136" spans="2:22" ht="12.75">
      <c r="B136" s="194"/>
      <c r="C136" s="65"/>
      <c r="D136" s="195"/>
      <c r="E136" s="180"/>
      <c r="F136" s="196"/>
      <c r="G136" s="180"/>
      <c r="H136" s="197"/>
      <c r="I136" s="180"/>
      <c r="J136" s="197"/>
      <c r="K136" s="65"/>
      <c r="L136" s="107">
        <f aca="true" t="shared" si="23" ref="L136:L145">TRUNC(H136*J136,2)</f>
        <v>0</v>
      </c>
      <c r="N136" s="60"/>
      <c r="R136" s="58" t="str">
        <f aca="true" t="shared" si="24" ref="R136:R145">IF(AND(($L136&gt;0),ISBLANK(B136)),B136,"NOT")</f>
        <v>NOT</v>
      </c>
      <c r="S136" s="58" t="str">
        <f aca="true" t="shared" si="25" ref="S136:S145">IF(AND(($L136&gt;0),ISBLANK(D136)),D136,"NOT")</f>
        <v>NOT</v>
      </c>
      <c r="T136" s="58" t="str">
        <f aca="true" t="shared" si="26" ref="T136:T145">IF(AND(($L136&gt;0),ISBLANK(F136)),F136,"NOT")</f>
        <v>NOT</v>
      </c>
      <c r="V136" s="58">
        <f aca="true" t="shared" si="27" ref="V136:V145">LEFT(D136,3)</f>
      </c>
    </row>
    <row r="137" spans="2:22" ht="12.75">
      <c r="B137" s="194"/>
      <c r="C137" s="65"/>
      <c r="D137" s="195"/>
      <c r="E137" s="180"/>
      <c r="F137" s="196"/>
      <c r="G137" s="180"/>
      <c r="H137" s="197"/>
      <c r="I137" s="180"/>
      <c r="J137" s="197"/>
      <c r="K137" s="65"/>
      <c r="L137" s="107">
        <f t="shared" si="23"/>
        <v>0</v>
      </c>
      <c r="N137" s="60"/>
      <c r="R137" s="58" t="str">
        <f t="shared" si="24"/>
        <v>NOT</v>
      </c>
      <c r="S137" s="58" t="str">
        <f t="shared" si="25"/>
        <v>NOT</v>
      </c>
      <c r="T137" s="58" t="str">
        <f t="shared" si="26"/>
        <v>NOT</v>
      </c>
      <c r="V137" s="58">
        <f t="shared" si="27"/>
      </c>
    </row>
    <row r="138" spans="2:22" ht="12.75">
      <c r="B138" s="194"/>
      <c r="C138" s="65"/>
      <c r="D138" s="195"/>
      <c r="E138" s="180"/>
      <c r="F138" s="196"/>
      <c r="G138" s="180"/>
      <c r="H138" s="197"/>
      <c r="I138" s="180"/>
      <c r="J138" s="197"/>
      <c r="K138" s="65"/>
      <c r="L138" s="107">
        <f t="shared" si="23"/>
        <v>0</v>
      </c>
      <c r="N138" s="60"/>
      <c r="R138" s="58" t="str">
        <f t="shared" si="24"/>
        <v>NOT</v>
      </c>
      <c r="S138" s="58" t="str">
        <f t="shared" si="25"/>
        <v>NOT</v>
      </c>
      <c r="T138" s="58" t="str">
        <f t="shared" si="26"/>
        <v>NOT</v>
      </c>
      <c r="V138" s="58">
        <f t="shared" si="27"/>
      </c>
    </row>
    <row r="139" spans="2:22" ht="12.75">
      <c r="B139" s="194"/>
      <c r="C139" s="65"/>
      <c r="D139" s="195"/>
      <c r="E139" s="180"/>
      <c r="F139" s="196"/>
      <c r="G139" s="180"/>
      <c r="H139" s="197"/>
      <c r="I139" s="180"/>
      <c r="J139" s="197"/>
      <c r="K139" s="65"/>
      <c r="L139" s="107">
        <f t="shared" si="23"/>
        <v>0</v>
      </c>
      <c r="N139" s="60"/>
      <c r="R139" s="58" t="str">
        <f t="shared" si="24"/>
        <v>NOT</v>
      </c>
      <c r="S139" s="58" t="str">
        <f t="shared" si="25"/>
        <v>NOT</v>
      </c>
      <c r="T139" s="58" t="str">
        <f t="shared" si="26"/>
        <v>NOT</v>
      </c>
      <c r="V139" s="58">
        <f t="shared" si="27"/>
      </c>
    </row>
    <row r="140" spans="2:22" ht="12.75">
      <c r="B140" s="194"/>
      <c r="C140" s="65"/>
      <c r="D140" s="195"/>
      <c r="E140" s="180"/>
      <c r="F140" s="196"/>
      <c r="G140" s="180"/>
      <c r="H140" s="197"/>
      <c r="I140" s="180"/>
      <c r="J140" s="197"/>
      <c r="K140" s="65"/>
      <c r="L140" s="107">
        <f t="shared" si="23"/>
        <v>0</v>
      </c>
      <c r="N140" s="60"/>
      <c r="R140" s="58" t="str">
        <f t="shared" si="24"/>
        <v>NOT</v>
      </c>
      <c r="S140" s="58" t="str">
        <f t="shared" si="25"/>
        <v>NOT</v>
      </c>
      <c r="T140" s="58" t="str">
        <f t="shared" si="26"/>
        <v>NOT</v>
      </c>
      <c r="V140" s="58">
        <f t="shared" si="27"/>
      </c>
    </row>
    <row r="141" spans="2:22" ht="12.75">
      <c r="B141" s="194"/>
      <c r="C141" s="65"/>
      <c r="D141" s="195"/>
      <c r="E141" s="180"/>
      <c r="F141" s="196"/>
      <c r="G141" s="180"/>
      <c r="H141" s="197"/>
      <c r="I141" s="180"/>
      <c r="J141" s="197"/>
      <c r="K141" s="65"/>
      <c r="L141" s="107">
        <f t="shared" si="23"/>
        <v>0</v>
      </c>
      <c r="N141" s="60"/>
      <c r="R141" s="58" t="str">
        <f t="shared" si="24"/>
        <v>NOT</v>
      </c>
      <c r="S141" s="58" t="str">
        <f t="shared" si="25"/>
        <v>NOT</v>
      </c>
      <c r="T141" s="58" t="str">
        <f t="shared" si="26"/>
        <v>NOT</v>
      </c>
      <c r="V141" s="58">
        <f t="shared" si="27"/>
      </c>
    </row>
    <row r="142" spans="2:22" ht="12.75">
      <c r="B142" s="194"/>
      <c r="C142" s="65"/>
      <c r="D142" s="195"/>
      <c r="E142" s="180"/>
      <c r="F142" s="196"/>
      <c r="G142" s="180"/>
      <c r="H142" s="197"/>
      <c r="I142" s="180"/>
      <c r="J142" s="197"/>
      <c r="K142" s="65"/>
      <c r="L142" s="107">
        <f t="shared" si="23"/>
        <v>0</v>
      </c>
      <c r="N142" s="60"/>
      <c r="R142" s="58" t="str">
        <f t="shared" si="24"/>
        <v>NOT</v>
      </c>
      <c r="S142" s="58" t="str">
        <f t="shared" si="25"/>
        <v>NOT</v>
      </c>
      <c r="T142" s="58" t="str">
        <f t="shared" si="26"/>
        <v>NOT</v>
      </c>
      <c r="V142" s="58">
        <f t="shared" si="27"/>
      </c>
    </row>
    <row r="143" spans="2:22" ht="12.75">
      <c r="B143" s="194"/>
      <c r="C143" s="65"/>
      <c r="D143" s="195"/>
      <c r="E143" s="180"/>
      <c r="F143" s="196"/>
      <c r="G143" s="180"/>
      <c r="H143" s="197"/>
      <c r="I143" s="180"/>
      <c r="J143" s="197"/>
      <c r="K143" s="65"/>
      <c r="L143" s="107">
        <f t="shared" si="23"/>
        <v>0</v>
      </c>
      <c r="N143" s="60"/>
      <c r="R143" s="58" t="str">
        <f t="shared" si="24"/>
        <v>NOT</v>
      </c>
      <c r="S143" s="58" t="str">
        <f t="shared" si="25"/>
        <v>NOT</v>
      </c>
      <c r="T143" s="58" t="str">
        <f t="shared" si="26"/>
        <v>NOT</v>
      </c>
      <c r="V143" s="58">
        <f t="shared" si="27"/>
      </c>
    </row>
    <row r="144" spans="2:22" ht="12.75">
      <c r="B144" s="194"/>
      <c r="C144" s="65"/>
      <c r="D144" s="195"/>
      <c r="E144" s="180"/>
      <c r="F144" s="196"/>
      <c r="G144" s="180"/>
      <c r="H144" s="197"/>
      <c r="I144" s="180"/>
      <c r="J144" s="197"/>
      <c r="K144" s="65"/>
      <c r="L144" s="107">
        <f t="shared" si="23"/>
        <v>0</v>
      </c>
      <c r="N144" s="60"/>
      <c r="R144" s="58" t="str">
        <f t="shared" si="24"/>
        <v>NOT</v>
      </c>
      <c r="S144" s="58" t="str">
        <f t="shared" si="25"/>
        <v>NOT</v>
      </c>
      <c r="T144" s="58" t="str">
        <f t="shared" si="26"/>
        <v>NOT</v>
      </c>
      <c r="V144" s="58">
        <f t="shared" si="27"/>
      </c>
    </row>
    <row r="145" spans="2:22" ht="12.75">
      <c r="B145" s="194"/>
      <c r="C145" s="65"/>
      <c r="D145" s="195"/>
      <c r="E145" s="180"/>
      <c r="F145" s="196"/>
      <c r="G145" s="180"/>
      <c r="H145" s="197"/>
      <c r="I145" s="180"/>
      <c r="J145" s="197"/>
      <c r="K145" s="65"/>
      <c r="L145" s="107">
        <f t="shared" si="23"/>
        <v>0</v>
      </c>
      <c r="N145" s="60"/>
      <c r="R145" s="58" t="str">
        <f t="shared" si="24"/>
        <v>NOT</v>
      </c>
      <c r="S145" s="58" t="str">
        <f t="shared" si="25"/>
        <v>NOT</v>
      </c>
      <c r="T145" s="58" t="str">
        <f t="shared" si="26"/>
        <v>NOT</v>
      </c>
      <c r="V145" s="58">
        <f t="shared" si="27"/>
      </c>
    </row>
    <row r="146" spans="1:22" s="55" customFormat="1" ht="12.75" customHeight="1">
      <c r="A146" s="64"/>
      <c r="B146" s="65"/>
      <c r="C146" s="65"/>
      <c r="D146" s="51"/>
      <c r="E146" s="51"/>
      <c r="F146" s="51"/>
      <c r="G146" s="51"/>
      <c r="H146" s="51"/>
      <c r="I146" s="51"/>
      <c r="J146" s="51"/>
      <c r="K146" s="65"/>
      <c r="L146" s="51"/>
      <c r="M146" s="51"/>
      <c r="N146" s="51"/>
      <c r="O146" s="66"/>
      <c r="V146" s="58"/>
    </row>
    <row r="147" spans="1:18" ht="28.5" customHeight="1">
      <c r="A147" s="207"/>
      <c r="B147" s="209" t="s">
        <v>414</v>
      </c>
      <c r="C147" s="208"/>
      <c r="D147" s="527" t="s">
        <v>86</v>
      </c>
      <c r="E147" s="528"/>
      <c r="F147" s="528"/>
      <c r="G147" s="528"/>
      <c r="H147" s="528"/>
      <c r="I147" s="210"/>
      <c r="J147" s="211" t="s">
        <v>11</v>
      </c>
      <c r="K147" s="65"/>
      <c r="L147" s="350">
        <f>SUM(L154:L163)</f>
        <v>0</v>
      </c>
      <c r="M147" s="183"/>
      <c r="N147" s="351">
        <f>IF(L147=0,0%,L147/L$3)</f>
        <v>0</v>
      </c>
      <c r="O147" s="338">
        <f>IF(LEN(R147)&gt;3,1,0)</f>
        <v>0</v>
      </c>
      <c r="R147" s="58" t="str">
        <f>IF(AND(R153="NOT",S153="NOT",T153="NOT"),"NOT",D147)</f>
        <v>NOT</v>
      </c>
    </row>
    <row r="148" spans="1:22" s="55" customFormat="1" ht="3" customHeight="1">
      <c r="A148" s="64"/>
      <c r="B148" s="65"/>
      <c r="C148" s="65"/>
      <c r="D148" s="51"/>
      <c r="E148" s="51"/>
      <c r="F148" s="51"/>
      <c r="G148" s="51"/>
      <c r="H148" s="51"/>
      <c r="I148" s="51"/>
      <c r="J148" s="51"/>
      <c r="K148" s="65"/>
      <c r="L148" s="51"/>
      <c r="M148" s="51"/>
      <c r="N148" s="51"/>
      <c r="O148" s="66"/>
      <c r="V148" s="58"/>
    </row>
    <row r="149" spans="2:18" ht="27.75" customHeight="1">
      <c r="B149" s="530" t="s">
        <v>109</v>
      </c>
      <c r="C149" s="531"/>
      <c r="D149" s="531"/>
      <c r="E149" s="531"/>
      <c r="F149" s="531"/>
      <c r="H149" s="60"/>
      <c r="J149" s="60"/>
      <c r="K149" s="65"/>
      <c r="L149" s="60"/>
      <c r="N149" s="168"/>
      <c r="R149" s="58" t="str">
        <f>IF(AND(($L147&gt;0),ISBLANK(B151)),B149,"NOT")</f>
        <v>NOT</v>
      </c>
    </row>
    <row r="150" spans="2:14" ht="3" customHeight="1">
      <c r="B150" s="81"/>
      <c r="C150" s="65"/>
      <c r="D150" s="60"/>
      <c r="F150" s="60"/>
      <c r="H150" s="60"/>
      <c r="J150" s="60"/>
      <c r="K150" s="65"/>
      <c r="L150" s="60"/>
      <c r="N150" s="168"/>
    </row>
    <row r="151" spans="2:14" ht="81" customHeight="1">
      <c r="B151" s="521"/>
      <c r="C151" s="522"/>
      <c r="D151" s="522"/>
      <c r="E151" s="522"/>
      <c r="F151" s="522"/>
      <c r="G151" s="522"/>
      <c r="H151" s="522"/>
      <c r="I151" s="522"/>
      <c r="J151" s="522"/>
      <c r="K151" s="522"/>
      <c r="L151" s="523"/>
      <c r="M151" s="51" t="s">
        <v>12</v>
      </c>
      <c r="N151" s="168"/>
    </row>
    <row r="152" spans="2:14" ht="3.75" customHeight="1">
      <c r="B152" s="81"/>
      <c r="C152" s="65"/>
      <c r="D152" s="60"/>
      <c r="F152" s="60"/>
      <c r="H152" s="60"/>
      <c r="J152" s="60"/>
      <c r="K152" s="65"/>
      <c r="L152" s="60"/>
      <c r="N152" s="168"/>
    </row>
    <row r="153" spans="2:20" ht="38.25">
      <c r="B153" s="181" t="s">
        <v>110</v>
      </c>
      <c r="C153" s="65"/>
      <c r="D153" s="181" t="s">
        <v>409</v>
      </c>
      <c r="F153" s="181" t="s">
        <v>113</v>
      </c>
      <c r="H153" s="181" t="s">
        <v>9</v>
      </c>
      <c r="J153" s="181" t="s">
        <v>8</v>
      </c>
      <c r="K153" s="182"/>
      <c r="L153" s="80" t="s">
        <v>81</v>
      </c>
      <c r="N153" s="60"/>
      <c r="R153" s="192" t="str">
        <f>IF(AND(R154="NOT",R155="NOT",R156="NOT",R157="NOT",R158="NOT",R159="NOT",R160="NOT",R161="NOT",R162="NOT",R163="NOT",R149="NOT"),"NOT",D147)</f>
        <v>NOT</v>
      </c>
      <c r="S153" s="192" t="str">
        <f>IF(AND(S154="NOT",S155="NOT",S156="NOT",S157="NOT",S158="NOT",S159="NOT",S160="NOT",S161="NOT",S162="NOT",S163="NOT",R149="NOT"),"NOT",D147)</f>
        <v>NOT</v>
      </c>
      <c r="T153" s="192" t="str">
        <f>IF(AND(T154="NOT",T155="NOT",T156="NOT",T157="NOT",T158="NOT",T159="NOT",T160="NOT",T161="NOT",T162="NOT",T163="NOT",R149="NOT"),"NOT",D147)</f>
        <v>NOT</v>
      </c>
    </row>
    <row r="154" spans="2:22" ht="12.75">
      <c r="B154" s="194"/>
      <c r="C154" s="65"/>
      <c r="D154" s="195"/>
      <c r="E154" s="180"/>
      <c r="F154" s="196"/>
      <c r="G154" s="180"/>
      <c r="H154" s="197"/>
      <c r="I154" s="180"/>
      <c r="J154" s="197"/>
      <c r="K154" s="65"/>
      <c r="L154" s="107">
        <f aca="true" t="shared" si="28" ref="L154:L163">TRUNC(H154*J154,2)</f>
        <v>0</v>
      </c>
      <c r="N154" s="60"/>
      <c r="R154" s="58" t="str">
        <f aca="true" t="shared" si="29" ref="R154:R163">IF(AND(($L154&gt;0),ISBLANK(B154)),B154,"NOT")</f>
        <v>NOT</v>
      </c>
      <c r="S154" s="58" t="str">
        <f aca="true" t="shared" si="30" ref="S154:S163">IF(AND(($L154&gt;0),ISBLANK(D154)),D154,"NOT")</f>
        <v>NOT</v>
      </c>
      <c r="T154" s="58" t="str">
        <f aca="true" t="shared" si="31" ref="T154:T163">IF(AND(($L154&gt;0),ISBLANK(F154)),F154,"NOT")</f>
        <v>NOT</v>
      </c>
      <c r="V154" s="58">
        <f aca="true" t="shared" si="32" ref="V154:V177">LEFT(D154,3)</f>
      </c>
    </row>
    <row r="155" spans="2:22" ht="12.75">
      <c r="B155" s="194"/>
      <c r="C155" s="65"/>
      <c r="D155" s="195"/>
      <c r="E155" s="180"/>
      <c r="F155" s="196"/>
      <c r="G155" s="180"/>
      <c r="H155" s="197"/>
      <c r="I155" s="180"/>
      <c r="J155" s="197"/>
      <c r="K155" s="65"/>
      <c r="L155" s="107">
        <f t="shared" si="28"/>
        <v>0</v>
      </c>
      <c r="N155" s="60"/>
      <c r="R155" s="58" t="str">
        <f t="shared" si="29"/>
        <v>NOT</v>
      </c>
      <c r="S155" s="58" t="str">
        <f t="shared" si="30"/>
        <v>NOT</v>
      </c>
      <c r="T155" s="58" t="str">
        <f t="shared" si="31"/>
        <v>NOT</v>
      </c>
      <c r="V155" s="58">
        <f t="shared" si="32"/>
      </c>
    </row>
    <row r="156" spans="2:22" ht="12.75">
      <c r="B156" s="194"/>
      <c r="C156" s="65"/>
      <c r="D156" s="195"/>
      <c r="E156" s="180"/>
      <c r="F156" s="196"/>
      <c r="G156" s="180"/>
      <c r="H156" s="197"/>
      <c r="I156" s="180"/>
      <c r="J156" s="197"/>
      <c r="K156" s="65"/>
      <c r="L156" s="107">
        <f t="shared" si="28"/>
        <v>0</v>
      </c>
      <c r="N156" s="60"/>
      <c r="R156" s="58" t="str">
        <f t="shared" si="29"/>
        <v>NOT</v>
      </c>
      <c r="S156" s="58" t="str">
        <f t="shared" si="30"/>
        <v>NOT</v>
      </c>
      <c r="T156" s="58" t="str">
        <f t="shared" si="31"/>
        <v>NOT</v>
      </c>
      <c r="V156" s="58">
        <f t="shared" si="32"/>
      </c>
    </row>
    <row r="157" spans="2:22" ht="12.75">
      <c r="B157" s="194"/>
      <c r="C157" s="65"/>
      <c r="D157" s="195"/>
      <c r="E157" s="180"/>
      <c r="F157" s="196"/>
      <c r="G157" s="180"/>
      <c r="H157" s="197"/>
      <c r="I157" s="180"/>
      <c r="J157" s="197"/>
      <c r="K157" s="65"/>
      <c r="L157" s="107">
        <f t="shared" si="28"/>
        <v>0</v>
      </c>
      <c r="N157" s="60"/>
      <c r="R157" s="58" t="str">
        <f t="shared" si="29"/>
        <v>NOT</v>
      </c>
      <c r="S157" s="58" t="str">
        <f t="shared" si="30"/>
        <v>NOT</v>
      </c>
      <c r="T157" s="58" t="str">
        <f t="shared" si="31"/>
        <v>NOT</v>
      </c>
      <c r="V157" s="58">
        <f t="shared" si="32"/>
      </c>
    </row>
    <row r="158" spans="2:22" ht="12.75">
      <c r="B158" s="194"/>
      <c r="C158" s="65"/>
      <c r="D158" s="195"/>
      <c r="E158" s="180"/>
      <c r="F158" s="196"/>
      <c r="G158" s="180"/>
      <c r="H158" s="197"/>
      <c r="I158" s="180"/>
      <c r="J158" s="197"/>
      <c r="K158" s="65"/>
      <c r="L158" s="107">
        <f t="shared" si="28"/>
        <v>0</v>
      </c>
      <c r="N158" s="60"/>
      <c r="R158" s="58" t="str">
        <f t="shared" si="29"/>
        <v>NOT</v>
      </c>
      <c r="S158" s="58" t="str">
        <f t="shared" si="30"/>
        <v>NOT</v>
      </c>
      <c r="T158" s="58" t="str">
        <f t="shared" si="31"/>
        <v>NOT</v>
      </c>
      <c r="V158" s="58">
        <f t="shared" si="32"/>
      </c>
    </row>
    <row r="159" spans="2:22" ht="12.75">
      <c r="B159" s="194"/>
      <c r="C159" s="65"/>
      <c r="D159" s="195"/>
      <c r="E159" s="180"/>
      <c r="F159" s="196"/>
      <c r="G159" s="180"/>
      <c r="H159" s="197"/>
      <c r="I159" s="180"/>
      <c r="J159" s="197"/>
      <c r="K159" s="65"/>
      <c r="L159" s="107">
        <f t="shared" si="28"/>
        <v>0</v>
      </c>
      <c r="N159" s="60"/>
      <c r="R159" s="58" t="str">
        <f t="shared" si="29"/>
        <v>NOT</v>
      </c>
      <c r="S159" s="58" t="str">
        <f t="shared" si="30"/>
        <v>NOT</v>
      </c>
      <c r="T159" s="58" t="str">
        <f t="shared" si="31"/>
        <v>NOT</v>
      </c>
      <c r="V159" s="58">
        <f t="shared" si="32"/>
      </c>
    </row>
    <row r="160" spans="2:22" ht="12.75">
      <c r="B160" s="194"/>
      <c r="C160" s="65"/>
      <c r="D160" s="195"/>
      <c r="E160" s="180"/>
      <c r="F160" s="196"/>
      <c r="G160" s="180"/>
      <c r="H160" s="197"/>
      <c r="I160" s="180"/>
      <c r="J160" s="197"/>
      <c r="K160" s="65"/>
      <c r="L160" s="107">
        <f t="shared" si="28"/>
        <v>0</v>
      </c>
      <c r="N160" s="60"/>
      <c r="R160" s="58" t="str">
        <f t="shared" si="29"/>
        <v>NOT</v>
      </c>
      <c r="S160" s="58" t="str">
        <f t="shared" si="30"/>
        <v>NOT</v>
      </c>
      <c r="T160" s="58" t="str">
        <f t="shared" si="31"/>
        <v>NOT</v>
      </c>
      <c r="V160" s="58">
        <f t="shared" si="32"/>
      </c>
    </row>
    <row r="161" spans="2:22" ht="12.75">
      <c r="B161" s="194"/>
      <c r="C161" s="65"/>
      <c r="D161" s="195"/>
      <c r="E161" s="180"/>
      <c r="F161" s="196"/>
      <c r="G161" s="180"/>
      <c r="H161" s="197"/>
      <c r="I161" s="180"/>
      <c r="J161" s="197"/>
      <c r="K161" s="65"/>
      <c r="L161" s="107">
        <f t="shared" si="28"/>
        <v>0</v>
      </c>
      <c r="N161" s="60"/>
      <c r="R161" s="58" t="str">
        <f t="shared" si="29"/>
        <v>NOT</v>
      </c>
      <c r="S161" s="58" t="str">
        <f t="shared" si="30"/>
        <v>NOT</v>
      </c>
      <c r="T161" s="58" t="str">
        <f t="shared" si="31"/>
        <v>NOT</v>
      </c>
      <c r="V161" s="58">
        <f t="shared" si="32"/>
      </c>
    </row>
    <row r="162" spans="2:22" ht="12.75">
      <c r="B162" s="194"/>
      <c r="C162" s="65"/>
      <c r="D162" s="195"/>
      <c r="E162" s="180"/>
      <c r="F162" s="196"/>
      <c r="G162" s="180"/>
      <c r="H162" s="197"/>
      <c r="I162" s="180"/>
      <c r="J162" s="197"/>
      <c r="K162" s="65"/>
      <c r="L162" s="107">
        <f t="shared" si="28"/>
        <v>0</v>
      </c>
      <c r="N162" s="60"/>
      <c r="R162" s="58" t="str">
        <f t="shared" si="29"/>
        <v>NOT</v>
      </c>
      <c r="S162" s="58" t="str">
        <f t="shared" si="30"/>
        <v>NOT</v>
      </c>
      <c r="T162" s="58" t="str">
        <f t="shared" si="31"/>
        <v>NOT</v>
      </c>
      <c r="V162" s="58">
        <f t="shared" si="32"/>
      </c>
    </row>
    <row r="163" spans="2:22" ht="12.75">
      <c r="B163" s="194"/>
      <c r="C163" s="65"/>
      <c r="D163" s="195"/>
      <c r="E163" s="180"/>
      <c r="F163" s="196"/>
      <c r="G163" s="180"/>
      <c r="H163" s="197"/>
      <c r="I163" s="180"/>
      <c r="J163" s="197"/>
      <c r="K163" s="65"/>
      <c r="L163" s="107">
        <f t="shared" si="28"/>
        <v>0</v>
      </c>
      <c r="N163" s="60"/>
      <c r="R163" s="58" t="str">
        <f t="shared" si="29"/>
        <v>NOT</v>
      </c>
      <c r="S163" s="58" t="str">
        <f t="shared" si="30"/>
        <v>NOT</v>
      </c>
      <c r="T163" s="58" t="str">
        <f t="shared" si="31"/>
        <v>NOT</v>
      </c>
      <c r="V163" s="58">
        <f t="shared" si="32"/>
      </c>
    </row>
    <row r="164" spans="1:22" s="55" customFormat="1" ht="12.75">
      <c r="A164" s="64"/>
      <c r="B164" s="65"/>
      <c r="C164" s="65"/>
      <c r="D164" s="51"/>
      <c r="E164" s="51"/>
      <c r="F164" s="51"/>
      <c r="G164" s="51"/>
      <c r="H164" s="51"/>
      <c r="I164" s="51"/>
      <c r="J164" s="51"/>
      <c r="K164" s="65"/>
      <c r="L164" s="51"/>
      <c r="M164" s="51"/>
      <c r="N164" s="51"/>
      <c r="O164" s="66"/>
      <c r="V164" s="58"/>
    </row>
    <row r="165" spans="1:18" ht="28.5" customHeight="1">
      <c r="A165" s="207"/>
      <c r="B165" s="209" t="s">
        <v>134</v>
      </c>
      <c r="C165" s="208"/>
      <c r="D165" s="527" t="s">
        <v>86</v>
      </c>
      <c r="E165" s="528"/>
      <c r="F165" s="528"/>
      <c r="G165" s="528"/>
      <c r="H165" s="528"/>
      <c r="I165" s="210"/>
      <c r="J165" s="211" t="s">
        <v>11</v>
      </c>
      <c r="K165" s="65"/>
      <c r="L165" s="350">
        <f>SUM(L172:L177)</f>
        <v>0</v>
      </c>
      <c r="M165" s="183"/>
      <c r="N165" s="351">
        <f>IF(L165=0,0%,L165/L$3)</f>
        <v>0</v>
      </c>
      <c r="O165" s="338">
        <f>IF(LEN(R165)&gt;3,1,0)</f>
        <v>0</v>
      </c>
      <c r="R165" s="58" t="str">
        <f>IF(AND(R171="NOT",S171="NOT",T171="NOT"),"NOT",D165)</f>
        <v>NOT</v>
      </c>
    </row>
    <row r="166" spans="1:22" s="55" customFormat="1" ht="3" customHeight="1">
      <c r="A166" s="64"/>
      <c r="B166" s="532"/>
      <c r="C166" s="533"/>
      <c r="D166" s="533"/>
      <c r="E166" s="533"/>
      <c r="F166" s="533"/>
      <c r="G166" s="533"/>
      <c r="H166" s="533"/>
      <c r="I166" s="533"/>
      <c r="J166" s="533"/>
      <c r="K166" s="533"/>
      <c r="L166" s="533"/>
      <c r="M166" s="51"/>
      <c r="N166" s="51"/>
      <c r="O166" s="243"/>
      <c r="P166" s="205"/>
      <c r="Q166" s="172">
        <f>IF(N165&gt;O166,B166,"")</f>
      </c>
      <c r="V166" s="58"/>
    </row>
    <row r="167" spans="2:18" ht="12.75">
      <c r="B167" s="530" t="s">
        <v>108</v>
      </c>
      <c r="C167" s="531"/>
      <c r="D167" s="531"/>
      <c r="E167" s="531"/>
      <c r="F167" s="531"/>
      <c r="H167" s="60"/>
      <c r="J167" s="60"/>
      <c r="K167" s="65"/>
      <c r="L167" s="60"/>
      <c r="N167" s="168"/>
      <c r="R167" s="58" t="str">
        <f>IF(AND(($L165&gt;0),ISBLANK(B169)),B167,"NOT")</f>
        <v>NOT</v>
      </c>
    </row>
    <row r="168" spans="2:14" ht="3" customHeight="1">
      <c r="B168" s="81"/>
      <c r="C168" s="65"/>
      <c r="D168" s="60"/>
      <c r="F168" s="60"/>
      <c r="H168" s="60"/>
      <c r="J168" s="60"/>
      <c r="K168" s="65"/>
      <c r="L168" s="60"/>
      <c r="N168" s="168"/>
    </row>
    <row r="169" spans="2:14" ht="60" customHeight="1">
      <c r="B169" s="521"/>
      <c r="C169" s="522"/>
      <c r="D169" s="522"/>
      <c r="E169" s="522"/>
      <c r="F169" s="522"/>
      <c r="G169" s="522"/>
      <c r="H169" s="522"/>
      <c r="I169" s="522"/>
      <c r="J169" s="522"/>
      <c r="K169" s="522"/>
      <c r="L169" s="523"/>
      <c r="M169" s="51" t="s">
        <v>12</v>
      </c>
      <c r="N169" s="168"/>
    </row>
    <row r="170" spans="2:14" ht="3.75" customHeight="1">
      <c r="B170" s="81"/>
      <c r="C170" s="65"/>
      <c r="D170" s="60"/>
      <c r="F170" s="60"/>
      <c r="H170" s="60"/>
      <c r="J170" s="60"/>
      <c r="K170" s="65"/>
      <c r="L170" s="60"/>
      <c r="N170" s="168"/>
    </row>
    <row r="171" spans="2:20" ht="25.5">
      <c r="B171" s="181" t="s">
        <v>415</v>
      </c>
      <c r="C171" s="65"/>
      <c r="D171" s="181" t="s">
        <v>409</v>
      </c>
      <c r="F171" s="181" t="s">
        <v>113</v>
      </c>
      <c r="H171" s="181" t="s">
        <v>9</v>
      </c>
      <c r="J171" s="181" t="s">
        <v>8</v>
      </c>
      <c r="K171" s="182"/>
      <c r="L171" s="80" t="s">
        <v>81</v>
      </c>
      <c r="N171" s="60"/>
      <c r="R171" s="192" t="str">
        <f>IF(AND(R172="NOT",R173="NOT",R174="NOT",R175="NOT",R176="NOT",R177="NOT",R167="NOT"),"NOT",D165)</f>
        <v>NOT</v>
      </c>
      <c r="S171" s="192" t="str">
        <f>IF(AND(S172="NOT",S173="NOT",S174="NOT",S175="NOT",S176="NOT",S177="NOT",R167="NOT"),"NOT",D165)</f>
        <v>NOT</v>
      </c>
      <c r="T171" s="192" t="str">
        <f>IF(AND(T172="NOT",T173="NOT",T174="NOT",T175="NOT",T176="NOT",T177="NOT",R167="NOT"),"NOT",D165)</f>
        <v>NOT</v>
      </c>
    </row>
    <row r="172" spans="2:22" ht="12.75">
      <c r="B172" s="194"/>
      <c r="C172" s="65"/>
      <c r="D172" s="195"/>
      <c r="E172" s="180"/>
      <c r="F172" s="196"/>
      <c r="G172" s="180"/>
      <c r="H172" s="197"/>
      <c r="I172" s="180"/>
      <c r="J172" s="197"/>
      <c r="K172" s="65"/>
      <c r="L172" s="107">
        <f aca="true" t="shared" si="33" ref="L172:L177">TRUNC(H172*J172,2)</f>
        <v>0</v>
      </c>
      <c r="N172" s="60"/>
      <c r="R172" s="58" t="str">
        <f aca="true" t="shared" si="34" ref="R172:R177">IF(AND(($L172&gt;0),ISBLANK(B172)),B172,"NOT")</f>
        <v>NOT</v>
      </c>
      <c r="S172" s="58" t="str">
        <f aca="true" t="shared" si="35" ref="S172:S177">IF(AND(($L172&gt;0),ISBLANK(D172)),D172,"NOT")</f>
        <v>NOT</v>
      </c>
      <c r="T172" s="58" t="str">
        <f aca="true" t="shared" si="36" ref="T172:T177">IF(AND(($L172&gt;0),ISBLANK(F172)),F172,"NOT")</f>
        <v>NOT</v>
      </c>
      <c r="V172" s="58">
        <f t="shared" si="32"/>
      </c>
    </row>
    <row r="173" spans="2:22" ht="12.75">
      <c r="B173" s="194"/>
      <c r="C173" s="65"/>
      <c r="D173" s="195"/>
      <c r="E173" s="180"/>
      <c r="F173" s="196"/>
      <c r="G173" s="180"/>
      <c r="H173" s="197"/>
      <c r="I173" s="180"/>
      <c r="J173" s="197"/>
      <c r="K173" s="65"/>
      <c r="L173" s="107">
        <f t="shared" si="33"/>
        <v>0</v>
      </c>
      <c r="N173" s="60"/>
      <c r="R173" s="58" t="str">
        <f t="shared" si="34"/>
        <v>NOT</v>
      </c>
      <c r="S173" s="58" t="str">
        <f t="shared" si="35"/>
        <v>NOT</v>
      </c>
      <c r="T173" s="58" t="str">
        <f t="shared" si="36"/>
        <v>NOT</v>
      </c>
      <c r="V173" s="58">
        <f t="shared" si="32"/>
      </c>
    </row>
    <row r="174" spans="2:22" ht="12.75">
      <c r="B174" s="194"/>
      <c r="C174" s="65"/>
      <c r="D174" s="195"/>
      <c r="E174" s="180"/>
      <c r="F174" s="196"/>
      <c r="G174" s="180"/>
      <c r="H174" s="197"/>
      <c r="I174" s="180"/>
      <c r="J174" s="197"/>
      <c r="K174" s="65"/>
      <c r="L174" s="107">
        <f t="shared" si="33"/>
        <v>0</v>
      </c>
      <c r="N174" s="60"/>
      <c r="R174" s="58" t="str">
        <f t="shared" si="34"/>
        <v>NOT</v>
      </c>
      <c r="S174" s="58" t="str">
        <f t="shared" si="35"/>
        <v>NOT</v>
      </c>
      <c r="T174" s="58" t="str">
        <f t="shared" si="36"/>
        <v>NOT</v>
      </c>
      <c r="V174" s="58">
        <f t="shared" si="32"/>
      </c>
    </row>
    <row r="175" spans="2:22" ht="12.75">
      <c r="B175" s="194"/>
      <c r="C175" s="65"/>
      <c r="D175" s="195"/>
      <c r="E175" s="180"/>
      <c r="F175" s="196"/>
      <c r="G175" s="180"/>
      <c r="H175" s="197"/>
      <c r="I175" s="180"/>
      <c r="J175" s="197"/>
      <c r="K175" s="65"/>
      <c r="L175" s="107">
        <f t="shared" si="33"/>
        <v>0</v>
      </c>
      <c r="N175" s="60"/>
      <c r="R175" s="58" t="str">
        <f t="shared" si="34"/>
        <v>NOT</v>
      </c>
      <c r="S175" s="58" t="str">
        <f t="shared" si="35"/>
        <v>NOT</v>
      </c>
      <c r="T175" s="58" t="str">
        <f t="shared" si="36"/>
        <v>NOT</v>
      </c>
      <c r="V175" s="58">
        <f t="shared" si="32"/>
      </c>
    </row>
    <row r="176" spans="2:22" ht="12.75">
      <c r="B176" s="194"/>
      <c r="C176" s="65"/>
      <c r="D176" s="195"/>
      <c r="E176" s="180"/>
      <c r="F176" s="196"/>
      <c r="G176" s="180"/>
      <c r="H176" s="197"/>
      <c r="I176" s="180"/>
      <c r="J176" s="197"/>
      <c r="K176" s="65"/>
      <c r="L176" s="107">
        <f t="shared" si="33"/>
        <v>0</v>
      </c>
      <c r="N176" s="60"/>
      <c r="R176" s="58" t="str">
        <f t="shared" si="34"/>
        <v>NOT</v>
      </c>
      <c r="S176" s="58" t="str">
        <f t="shared" si="35"/>
        <v>NOT</v>
      </c>
      <c r="T176" s="58" t="str">
        <f t="shared" si="36"/>
        <v>NOT</v>
      </c>
      <c r="V176" s="58">
        <f t="shared" si="32"/>
      </c>
    </row>
    <row r="177" spans="2:22" ht="12.75">
      <c r="B177" s="194"/>
      <c r="C177" s="65"/>
      <c r="D177" s="195"/>
      <c r="E177" s="180"/>
      <c r="F177" s="196"/>
      <c r="G177" s="180"/>
      <c r="H177" s="197"/>
      <c r="I177" s="180"/>
      <c r="J177" s="197"/>
      <c r="K177" s="65"/>
      <c r="L177" s="107">
        <f t="shared" si="33"/>
        <v>0</v>
      </c>
      <c r="N177" s="60"/>
      <c r="R177" s="58" t="str">
        <f t="shared" si="34"/>
        <v>NOT</v>
      </c>
      <c r="S177" s="58" t="str">
        <f t="shared" si="35"/>
        <v>NOT</v>
      </c>
      <c r="T177" s="58" t="str">
        <f t="shared" si="36"/>
        <v>NOT</v>
      </c>
      <c r="V177" s="58">
        <f t="shared" si="32"/>
      </c>
    </row>
    <row r="178" spans="1:22" s="55" customFormat="1" ht="12.75" customHeight="1">
      <c r="A178" s="64"/>
      <c r="B178" s="65"/>
      <c r="C178" s="65"/>
      <c r="D178" s="51"/>
      <c r="E178" s="51"/>
      <c r="F178" s="51"/>
      <c r="G178" s="51"/>
      <c r="H178" s="51"/>
      <c r="I178" s="51"/>
      <c r="J178" s="51"/>
      <c r="K178" s="65"/>
      <c r="L178" s="51"/>
      <c r="M178" s="51"/>
      <c r="N178" s="51"/>
      <c r="O178" s="66"/>
      <c r="V178" s="58"/>
    </row>
    <row r="179" spans="1:18" ht="28.5" customHeight="1">
      <c r="A179" s="207"/>
      <c r="B179" s="209" t="s">
        <v>135</v>
      </c>
      <c r="C179" s="208"/>
      <c r="D179" s="527" t="s">
        <v>86</v>
      </c>
      <c r="E179" s="528"/>
      <c r="F179" s="528"/>
      <c r="G179" s="528"/>
      <c r="H179" s="528"/>
      <c r="I179" s="210"/>
      <c r="J179" s="211" t="s">
        <v>11</v>
      </c>
      <c r="K179" s="65"/>
      <c r="L179" s="350">
        <f>SUM(L186:L189)</f>
        <v>0</v>
      </c>
      <c r="M179" s="183"/>
      <c r="N179" s="351">
        <f>IF(L179=0,0%,L179/L$3)</f>
        <v>0</v>
      </c>
      <c r="O179" s="338">
        <f>IF(LEN(R179)&gt;3,1,0)</f>
        <v>0</v>
      </c>
      <c r="R179" s="58" t="str">
        <f>IF(AND(R185="NOT",S185="NOT",T185="NOT"),"NOT",D179)</f>
        <v>NOT</v>
      </c>
    </row>
    <row r="180" spans="1:22" s="55" customFormat="1" ht="3" customHeight="1">
      <c r="A180" s="64"/>
      <c r="B180" s="65"/>
      <c r="C180" s="65"/>
      <c r="D180" s="51"/>
      <c r="E180" s="51"/>
      <c r="F180" s="51"/>
      <c r="G180" s="51"/>
      <c r="H180" s="51"/>
      <c r="I180" s="51"/>
      <c r="J180" s="51"/>
      <c r="K180" s="65"/>
      <c r="L180" s="51"/>
      <c r="M180" s="51"/>
      <c r="N180" s="51"/>
      <c r="O180" s="66"/>
      <c r="V180" s="58"/>
    </row>
    <row r="181" spans="2:18" ht="12.75">
      <c r="B181" s="530" t="s">
        <v>108</v>
      </c>
      <c r="C181" s="531"/>
      <c r="D181" s="531"/>
      <c r="E181" s="531"/>
      <c r="F181" s="531"/>
      <c r="H181" s="60"/>
      <c r="J181" s="60"/>
      <c r="K181" s="65"/>
      <c r="L181" s="60"/>
      <c r="N181" s="168"/>
      <c r="R181" s="58" t="str">
        <f>IF(AND(($L179&gt;0),ISBLANK(B183)),B181,"NOT")</f>
        <v>NOT</v>
      </c>
    </row>
    <row r="182" spans="2:14" ht="3" customHeight="1">
      <c r="B182" s="81"/>
      <c r="C182" s="65"/>
      <c r="D182" s="60"/>
      <c r="F182" s="60"/>
      <c r="H182" s="60"/>
      <c r="J182" s="60"/>
      <c r="K182" s="65"/>
      <c r="L182" s="60"/>
      <c r="N182" s="168"/>
    </row>
    <row r="183" spans="2:14" ht="50.25" customHeight="1">
      <c r="B183" s="521"/>
      <c r="C183" s="522"/>
      <c r="D183" s="522"/>
      <c r="E183" s="522"/>
      <c r="F183" s="522"/>
      <c r="G183" s="522"/>
      <c r="H183" s="522"/>
      <c r="I183" s="522"/>
      <c r="J183" s="522"/>
      <c r="K183" s="522"/>
      <c r="L183" s="523"/>
      <c r="M183" s="51" t="s">
        <v>12</v>
      </c>
      <c r="N183" s="168"/>
    </row>
    <row r="184" spans="2:14" ht="3.75" customHeight="1">
      <c r="B184" s="81"/>
      <c r="C184" s="65"/>
      <c r="D184" s="60"/>
      <c r="F184" s="60"/>
      <c r="H184" s="60"/>
      <c r="J184" s="60"/>
      <c r="K184" s="65"/>
      <c r="L184" s="60"/>
      <c r="N184" s="168"/>
    </row>
    <row r="185" spans="2:20" ht="12.75" customHeight="1">
      <c r="B185" s="181" t="s">
        <v>10</v>
      </c>
      <c r="C185" s="65"/>
      <c r="D185" s="181" t="s">
        <v>409</v>
      </c>
      <c r="F185" s="181" t="s">
        <v>113</v>
      </c>
      <c r="H185" s="181" t="s">
        <v>9</v>
      </c>
      <c r="J185" s="181" t="s">
        <v>8</v>
      </c>
      <c r="K185" s="182"/>
      <c r="L185" s="80" t="s">
        <v>81</v>
      </c>
      <c r="N185" s="60"/>
      <c r="R185" s="192" t="str">
        <f>IF(AND(R186="NOT",R187="NOT",R188="NOT",R189="NOT",R181="NOT"),"NOT",D179)</f>
        <v>NOT</v>
      </c>
      <c r="S185" s="192" t="str">
        <f>IF(AND(S186="NOT",S187="NOT",S188="NOT",S189="NOT",R181="NOT"),"NOT",D179)</f>
        <v>NOT</v>
      </c>
      <c r="T185" s="192" t="str">
        <f>IF(AND(T186="NOT",T187="NOT",T188="NOT",T189="NOT",R181="NOT"),"NOT",D179)</f>
        <v>NOT</v>
      </c>
    </row>
    <row r="186" spans="2:22" ht="12.75">
      <c r="B186" s="194"/>
      <c r="C186" s="65"/>
      <c r="D186" s="195"/>
      <c r="E186" s="180"/>
      <c r="F186" s="196"/>
      <c r="G186" s="180"/>
      <c r="H186" s="197"/>
      <c r="I186" s="180"/>
      <c r="J186" s="197"/>
      <c r="K186" s="65"/>
      <c r="L186" s="107">
        <f>TRUNC(H186*J186,2)</f>
        <v>0</v>
      </c>
      <c r="N186" s="60"/>
      <c r="R186" s="58" t="str">
        <f>IF(AND(($L186&gt;0),ISBLANK(B186)),B186,"NOT")</f>
        <v>NOT</v>
      </c>
      <c r="S186" s="58" t="str">
        <f>IF(AND(($L186&gt;0),ISBLANK(D186)),D186,"NOT")</f>
        <v>NOT</v>
      </c>
      <c r="T186" s="58" t="str">
        <f>IF(AND(($L186&gt;0),ISBLANK(F186)),F186,"NOT")</f>
        <v>NOT</v>
      </c>
      <c r="V186" s="58">
        <f>LEFT(D186,3)</f>
      </c>
    </row>
    <row r="187" spans="2:22" ht="12.75">
      <c r="B187" s="194"/>
      <c r="C187" s="65"/>
      <c r="D187" s="195"/>
      <c r="E187" s="180"/>
      <c r="F187" s="196"/>
      <c r="G187" s="180"/>
      <c r="H187" s="197"/>
      <c r="I187" s="180"/>
      <c r="J187" s="197"/>
      <c r="K187" s="65"/>
      <c r="L187" s="107">
        <f>TRUNC(H187*J187,2)</f>
        <v>0</v>
      </c>
      <c r="N187" s="60"/>
      <c r="R187" s="58" t="str">
        <f>IF(AND(($L187&gt;0),ISBLANK(B187)),B187,"NOT")</f>
        <v>NOT</v>
      </c>
      <c r="S187" s="58" t="str">
        <f>IF(AND(($L187&gt;0),ISBLANK(D187)),D187,"NOT")</f>
        <v>NOT</v>
      </c>
      <c r="T187" s="58" t="str">
        <f>IF(AND(($L187&gt;0),ISBLANK(F187)),F187,"NOT")</f>
        <v>NOT</v>
      </c>
      <c r="V187" s="58">
        <f>LEFT(D187,3)</f>
      </c>
    </row>
    <row r="188" spans="2:22" ht="12.75">
      <c r="B188" s="194"/>
      <c r="C188" s="65"/>
      <c r="D188" s="195"/>
      <c r="E188" s="180"/>
      <c r="F188" s="196"/>
      <c r="G188" s="180"/>
      <c r="H188" s="197"/>
      <c r="I188" s="180"/>
      <c r="J188" s="197"/>
      <c r="K188" s="65"/>
      <c r="L188" s="107">
        <f>TRUNC(H188*J188,2)</f>
        <v>0</v>
      </c>
      <c r="N188" s="60"/>
      <c r="R188" s="58" t="str">
        <f>IF(AND(($L188&gt;0),ISBLANK(B188)),B188,"NOT")</f>
        <v>NOT</v>
      </c>
      <c r="S188" s="58" t="str">
        <f>IF(AND(($L188&gt;0),ISBLANK(D188)),D188,"NOT")</f>
        <v>NOT</v>
      </c>
      <c r="T188" s="58" t="str">
        <f>IF(AND(($L188&gt;0),ISBLANK(F188)),F188,"NOT")</f>
        <v>NOT</v>
      </c>
      <c r="V188" s="58">
        <f>LEFT(D188,3)</f>
      </c>
    </row>
    <row r="189" spans="2:22" ht="12.75">
      <c r="B189" s="194"/>
      <c r="C189" s="65"/>
      <c r="D189" s="195"/>
      <c r="E189" s="180"/>
      <c r="F189" s="196"/>
      <c r="G189" s="180"/>
      <c r="H189" s="197"/>
      <c r="I189" s="180"/>
      <c r="J189" s="197"/>
      <c r="K189" s="65"/>
      <c r="L189" s="107">
        <f>TRUNC(H189*J189,2)</f>
        <v>0</v>
      </c>
      <c r="N189" s="60"/>
      <c r="R189" s="58" t="str">
        <f>IF(AND(($L189&gt;0),ISBLANK(B189)),B189,"NOT")</f>
        <v>NOT</v>
      </c>
      <c r="S189" s="58" t="str">
        <f>IF(AND(($L189&gt;0),ISBLANK(D189)),D189,"NOT")</f>
        <v>NOT</v>
      </c>
      <c r="T189" s="58" t="str">
        <f>IF(AND(($L189&gt;0),ISBLANK(F189)),F189,"NOT")</f>
        <v>NOT</v>
      </c>
      <c r="V189" s="58">
        <f>LEFT(D189,3)</f>
      </c>
    </row>
    <row r="190" spans="1:22" s="55" customFormat="1" ht="12.75" customHeight="1">
      <c r="A190" s="64"/>
      <c r="B190" s="65"/>
      <c r="C190" s="65"/>
      <c r="D190" s="51"/>
      <c r="E190" s="51"/>
      <c r="F190" s="51"/>
      <c r="G190" s="51"/>
      <c r="H190" s="51"/>
      <c r="I190" s="51"/>
      <c r="J190" s="51"/>
      <c r="K190" s="65"/>
      <c r="L190" s="51"/>
      <c r="M190" s="51"/>
      <c r="N190" s="51"/>
      <c r="O190" s="66"/>
      <c r="V190" s="58"/>
    </row>
    <row r="191" spans="1:18" ht="25.5">
      <c r="A191" s="207"/>
      <c r="B191" s="209" t="s">
        <v>136</v>
      </c>
      <c r="C191" s="208"/>
      <c r="D191" s="527" t="s">
        <v>86</v>
      </c>
      <c r="E191" s="528"/>
      <c r="F191" s="528"/>
      <c r="G191" s="528"/>
      <c r="H191" s="528"/>
      <c r="I191" s="210"/>
      <c r="J191" s="211" t="s">
        <v>11</v>
      </c>
      <c r="K191" s="65"/>
      <c r="L191" s="350">
        <f>SUM(L198:L207)</f>
        <v>0</v>
      </c>
      <c r="M191" s="183"/>
      <c r="N191" s="351">
        <f>IF(L191=0,0%,L191/L$3)</f>
        <v>0</v>
      </c>
      <c r="O191" s="338">
        <f>IF(LEN(R191)&gt;3,1,0)</f>
        <v>0</v>
      </c>
      <c r="R191" s="58" t="str">
        <f>IF(AND(R197="NOT",S197="NOT",T197="NOT"),"NOT",D191)</f>
        <v>NOT</v>
      </c>
    </row>
    <row r="192" spans="1:22" s="55" customFormat="1" ht="3" customHeight="1">
      <c r="A192" s="64"/>
      <c r="B192" s="65"/>
      <c r="C192" s="65"/>
      <c r="D192" s="51"/>
      <c r="E192" s="51"/>
      <c r="F192" s="51"/>
      <c r="G192" s="51"/>
      <c r="H192" s="51"/>
      <c r="I192" s="51"/>
      <c r="J192" s="51"/>
      <c r="K192" s="65"/>
      <c r="L192" s="51"/>
      <c r="M192" s="51"/>
      <c r="N192" s="51"/>
      <c r="O192" s="66"/>
      <c r="V192" s="58"/>
    </row>
    <row r="193" spans="2:18" ht="27.75" customHeight="1">
      <c r="B193" s="530" t="s">
        <v>22</v>
      </c>
      <c r="C193" s="530"/>
      <c r="D193" s="530"/>
      <c r="E193" s="530"/>
      <c r="F193" s="530"/>
      <c r="G193" s="530"/>
      <c r="H193" s="530"/>
      <c r="I193" s="530"/>
      <c r="J193" s="530"/>
      <c r="K193" s="530"/>
      <c r="L193" s="530"/>
      <c r="N193" s="168"/>
      <c r="R193" s="58" t="str">
        <f>IF(AND(($L191&gt;0),ISBLANK(B195)),B193,"NOT")</f>
        <v>NOT</v>
      </c>
    </row>
    <row r="194" spans="2:14" ht="3" customHeight="1">
      <c r="B194" s="81"/>
      <c r="C194" s="65"/>
      <c r="D194" s="60"/>
      <c r="F194" s="60"/>
      <c r="H194" s="60"/>
      <c r="J194" s="60"/>
      <c r="K194" s="65"/>
      <c r="L194" s="60"/>
      <c r="N194" s="168"/>
    </row>
    <row r="195" spans="2:14" ht="81" customHeight="1">
      <c r="B195" s="521"/>
      <c r="C195" s="522"/>
      <c r="D195" s="522"/>
      <c r="E195" s="522"/>
      <c r="F195" s="522"/>
      <c r="G195" s="522"/>
      <c r="H195" s="522"/>
      <c r="I195" s="522"/>
      <c r="J195" s="522"/>
      <c r="K195" s="522"/>
      <c r="L195" s="523"/>
      <c r="M195" s="51" t="s">
        <v>12</v>
      </c>
      <c r="N195" s="168"/>
    </row>
    <row r="196" spans="2:14" ht="3.75" customHeight="1">
      <c r="B196" s="81"/>
      <c r="C196" s="65"/>
      <c r="D196" s="60"/>
      <c r="F196" s="60"/>
      <c r="H196" s="60"/>
      <c r="J196" s="60"/>
      <c r="K196" s="65"/>
      <c r="L196" s="60"/>
      <c r="N196" s="168"/>
    </row>
    <row r="197" spans="2:20" ht="38.25">
      <c r="B197" s="181" t="s">
        <v>14</v>
      </c>
      <c r="C197" s="65"/>
      <c r="D197" s="181" t="s">
        <v>409</v>
      </c>
      <c r="F197" s="181" t="s">
        <v>113</v>
      </c>
      <c r="H197" s="181" t="s">
        <v>9</v>
      </c>
      <c r="J197" s="181" t="s">
        <v>8</v>
      </c>
      <c r="K197" s="182"/>
      <c r="L197" s="80" t="s">
        <v>81</v>
      </c>
      <c r="N197" s="60"/>
      <c r="R197" s="192" t="str">
        <f>IF(AND(R198="NOT",R199="NOT",R200="NOT",R201="NOT",R202="NOT",R203="NOT",R204="NOT",R205="NOT",R206="NOT",R207="NOT",R193="NOT"),"NOT",D191)</f>
        <v>NOT</v>
      </c>
      <c r="S197" s="192" t="str">
        <f>IF(AND(S198="NOT",S199="NOT",S200="NOT",S201="NOT",S202="NOT",S203="NOT",S204="NOT",S205="NOT",S206="NOT",S207="NOT",R193="NOT"),"NOT",D191)</f>
        <v>NOT</v>
      </c>
      <c r="T197" s="192" t="str">
        <f>IF(AND(T198="NOT",T199="NOT",T200="NOT",T201="NOT",T202="NOT",T203="NOT",T204="NOT",T205="NOT",T206="NOT",T207="NOT",R193="NOT"),"NOT",D191)</f>
        <v>NOT</v>
      </c>
    </row>
    <row r="198" spans="2:22" ht="12.75">
      <c r="B198" s="194"/>
      <c r="C198" s="65"/>
      <c r="D198" s="195"/>
      <c r="E198" s="180"/>
      <c r="F198" s="196"/>
      <c r="G198" s="180"/>
      <c r="H198" s="197"/>
      <c r="I198" s="180"/>
      <c r="J198" s="197"/>
      <c r="K198" s="65"/>
      <c r="L198" s="107">
        <f aca="true" t="shared" si="37" ref="L198:L207">TRUNC(H198*J198,2)</f>
        <v>0</v>
      </c>
      <c r="N198" s="60"/>
      <c r="R198" s="58" t="str">
        <f aca="true" t="shared" si="38" ref="R198:R207">IF(AND(($L198&gt;0),ISBLANK(B198)),B198,"NOT")</f>
        <v>NOT</v>
      </c>
      <c r="S198" s="58" t="str">
        <f aca="true" t="shared" si="39" ref="S198:S207">IF(AND(($L198&gt;0),ISBLANK(D198)),D198,"NOT")</f>
        <v>NOT</v>
      </c>
      <c r="T198" s="58" t="str">
        <f aca="true" t="shared" si="40" ref="T198:T207">IF(AND(($L198&gt;0),ISBLANK(F198)),F198,"NOT")</f>
        <v>NOT</v>
      </c>
      <c r="V198" s="58">
        <f aca="true" t="shared" si="41" ref="V198:V207">LEFT(D198,3)</f>
      </c>
    </row>
    <row r="199" spans="2:22" ht="12.75">
      <c r="B199" s="194"/>
      <c r="C199" s="65"/>
      <c r="D199" s="195"/>
      <c r="E199" s="180"/>
      <c r="F199" s="196"/>
      <c r="G199" s="180"/>
      <c r="H199" s="197"/>
      <c r="I199" s="180"/>
      <c r="J199" s="197"/>
      <c r="K199" s="65"/>
      <c r="L199" s="107">
        <f t="shared" si="37"/>
        <v>0</v>
      </c>
      <c r="N199" s="60"/>
      <c r="R199" s="58" t="str">
        <f t="shared" si="38"/>
        <v>NOT</v>
      </c>
      <c r="S199" s="58" t="str">
        <f t="shared" si="39"/>
        <v>NOT</v>
      </c>
      <c r="T199" s="58" t="str">
        <f t="shared" si="40"/>
        <v>NOT</v>
      </c>
      <c r="V199" s="58">
        <f t="shared" si="41"/>
      </c>
    </row>
    <row r="200" spans="2:22" ht="12.75">
      <c r="B200" s="194"/>
      <c r="C200" s="65"/>
      <c r="D200" s="195"/>
      <c r="E200" s="180"/>
      <c r="F200" s="196"/>
      <c r="G200" s="180"/>
      <c r="H200" s="197"/>
      <c r="I200" s="180"/>
      <c r="J200" s="197"/>
      <c r="K200" s="65"/>
      <c r="L200" s="107">
        <f t="shared" si="37"/>
        <v>0</v>
      </c>
      <c r="N200" s="60"/>
      <c r="R200" s="58" t="str">
        <f t="shared" si="38"/>
        <v>NOT</v>
      </c>
      <c r="S200" s="58" t="str">
        <f t="shared" si="39"/>
        <v>NOT</v>
      </c>
      <c r="T200" s="58" t="str">
        <f t="shared" si="40"/>
        <v>NOT</v>
      </c>
      <c r="V200" s="58">
        <f t="shared" si="41"/>
      </c>
    </row>
    <row r="201" spans="2:22" ht="12.75">
      <c r="B201" s="194"/>
      <c r="C201" s="65"/>
      <c r="D201" s="195"/>
      <c r="E201" s="180"/>
      <c r="F201" s="196"/>
      <c r="G201" s="180"/>
      <c r="H201" s="197"/>
      <c r="I201" s="180"/>
      <c r="J201" s="197"/>
      <c r="K201" s="65"/>
      <c r="L201" s="107">
        <f t="shared" si="37"/>
        <v>0</v>
      </c>
      <c r="N201" s="60"/>
      <c r="R201" s="58" t="str">
        <f t="shared" si="38"/>
        <v>NOT</v>
      </c>
      <c r="S201" s="58" t="str">
        <f t="shared" si="39"/>
        <v>NOT</v>
      </c>
      <c r="T201" s="58" t="str">
        <f t="shared" si="40"/>
        <v>NOT</v>
      </c>
      <c r="V201" s="58">
        <f t="shared" si="41"/>
      </c>
    </row>
    <row r="202" spans="2:22" ht="12.75">
      <c r="B202" s="194"/>
      <c r="C202" s="65"/>
      <c r="D202" s="195"/>
      <c r="E202" s="180"/>
      <c r="F202" s="196"/>
      <c r="G202" s="180"/>
      <c r="H202" s="197"/>
      <c r="I202" s="180"/>
      <c r="J202" s="197"/>
      <c r="K202" s="65"/>
      <c r="L202" s="107">
        <f t="shared" si="37"/>
        <v>0</v>
      </c>
      <c r="N202" s="60"/>
      <c r="R202" s="58" t="str">
        <f t="shared" si="38"/>
        <v>NOT</v>
      </c>
      <c r="S202" s="58" t="str">
        <f t="shared" si="39"/>
        <v>NOT</v>
      </c>
      <c r="T202" s="58" t="str">
        <f t="shared" si="40"/>
        <v>NOT</v>
      </c>
      <c r="V202" s="58">
        <f t="shared" si="41"/>
      </c>
    </row>
    <row r="203" spans="2:22" ht="12.75">
      <c r="B203" s="194"/>
      <c r="C203" s="65"/>
      <c r="D203" s="195"/>
      <c r="E203" s="180"/>
      <c r="F203" s="196"/>
      <c r="G203" s="180"/>
      <c r="H203" s="197"/>
      <c r="I203" s="180"/>
      <c r="J203" s="197"/>
      <c r="K203" s="65"/>
      <c r="L203" s="107">
        <f t="shared" si="37"/>
        <v>0</v>
      </c>
      <c r="N203" s="60"/>
      <c r="R203" s="58" t="str">
        <f t="shared" si="38"/>
        <v>NOT</v>
      </c>
      <c r="S203" s="58" t="str">
        <f t="shared" si="39"/>
        <v>NOT</v>
      </c>
      <c r="T203" s="58" t="str">
        <f t="shared" si="40"/>
        <v>NOT</v>
      </c>
      <c r="V203" s="58">
        <f t="shared" si="41"/>
      </c>
    </row>
    <row r="204" spans="2:22" ht="12.75">
      <c r="B204" s="194"/>
      <c r="C204" s="65"/>
      <c r="D204" s="195"/>
      <c r="E204" s="180"/>
      <c r="F204" s="196"/>
      <c r="G204" s="180"/>
      <c r="H204" s="197"/>
      <c r="I204" s="180"/>
      <c r="J204" s="197"/>
      <c r="K204" s="65"/>
      <c r="L204" s="107">
        <f t="shared" si="37"/>
        <v>0</v>
      </c>
      <c r="N204" s="60"/>
      <c r="R204" s="58" t="str">
        <f t="shared" si="38"/>
        <v>NOT</v>
      </c>
      <c r="S204" s="58" t="str">
        <f t="shared" si="39"/>
        <v>NOT</v>
      </c>
      <c r="T204" s="58" t="str">
        <f t="shared" si="40"/>
        <v>NOT</v>
      </c>
      <c r="V204" s="58">
        <f t="shared" si="41"/>
      </c>
    </row>
    <row r="205" spans="2:22" ht="12.75">
      <c r="B205" s="194"/>
      <c r="C205" s="65"/>
      <c r="D205" s="195"/>
      <c r="E205" s="180"/>
      <c r="F205" s="196"/>
      <c r="G205" s="180"/>
      <c r="H205" s="197"/>
      <c r="I205" s="180"/>
      <c r="J205" s="197"/>
      <c r="K205" s="65"/>
      <c r="L205" s="107">
        <f t="shared" si="37"/>
        <v>0</v>
      </c>
      <c r="N205" s="60"/>
      <c r="R205" s="58" t="str">
        <f t="shared" si="38"/>
        <v>NOT</v>
      </c>
      <c r="S205" s="58" t="str">
        <f t="shared" si="39"/>
        <v>NOT</v>
      </c>
      <c r="T205" s="58" t="str">
        <f t="shared" si="40"/>
        <v>NOT</v>
      </c>
      <c r="V205" s="58">
        <f t="shared" si="41"/>
      </c>
    </row>
    <row r="206" spans="2:22" ht="12.75">
      <c r="B206" s="194"/>
      <c r="C206" s="65"/>
      <c r="D206" s="195"/>
      <c r="E206" s="180"/>
      <c r="F206" s="196"/>
      <c r="G206" s="180"/>
      <c r="H206" s="197"/>
      <c r="I206" s="180"/>
      <c r="J206" s="197"/>
      <c r="K206" s="65"/>
      <c r="L206" s="107">
        <f t="shared" si="37"/>
        <v>0</v>
      </c>
      <c r="N206" s="60"/>
      <c r="R206" s="58" t="str">
        <f t="shared" si="38"/>
        <v>NOT</v>
      </c>
      <c r="S206" s="58" t="str">
        <f t="shared" si="39"/>
        <v>NOT</v>
      </c>
      <c r="T206" s="58" t="str">
        <f t="shared" si="40"/>
        <v>NOT</v>
      </c>
      <c r="V206" s="58">
        <f t="shared" si="41"/>
      </c>
    </row>
    <row r="207" spans="2:22" ht="12.75">
      <c r="B207" s="194"/>
      <c r="C207" s="65"/>
      <c r="D207" s="195"/>
      <c r="E207" s="180"/>
      <c r="F207" s="196"/>
      <c r="G207" s="180"/>
      <c r="H207" s="197"/>
      <c r="I207" s="180"/>
      <c r="J207" s="197"/>
      <c r="K207" s="65"/>
      <c r="L207" s="107">
        <f t="shared" si="37"/>
        <v>0</v>
      </c>
      <c r="N207" s="60"/>
      <c r="R207" s="58" t="str">
        <f t="shared" si="38"/>
        <v>NOT</v>
      </c>
      <c r="S207" s="58" t="str">
        <f t="shared" si="39"/>
        <v>NOT</v>
      </c>
      <c r="T207" s="58" t="str">
        <f t="shared" si="40"/>
        <v>NOT</v>
      </c>
      <c r="V207" s="58">
        <f t="shared" si="41"/>
      </c>
    </row>
    <row r="208" spans="2:14" ht="12.75">
      <c r="B208" s="81"/>
      <c r="C208" s="65"/>
      <c r="D208" s="60"/>
      <c r="F208" s="60"/>
      <c r="H208" s="60"/>
      <c r="J208" s="60"/>
      <c r="K208" s="65"/>
      <c r="L208" s="60"/>
      <c r="N208" s="168"/>
    </row>
    <row r="209" spans="1:18" ht="13.5" customHeight="1">
      <c r="A209" s="207"/>
      <c r="B209" s="209" t="s">
        <v>137</v>
      </c>
      <c r="C209" s="208"/>
      <c r="D209" s="527" t="s">
        <v>86</v>
      </c>
      <c r="E209" s="528"/>
      <c r="F209" s="528"/>
      <c r="G209" s="528"/>
      <c r="H209" s="528"/>
      <c r="I209" s="210"/>
      <c r="J209" s="211" t="s">
        <v>11</v>
      </c>
      <c r="K209" s="65"/>
      <c r="L209" s="350">
        <f>SUM(L216:L220)</f>
        <v>0</v>
      </c>
      <c r="M209" s="183"/>
      <c r="N209" s="351">
        <f>IF(L209=0,0%,L209/L$3)</f>
        <v>0</v>
      </c>
      <c r="O209" s="338">
        <f>IF(LEN(R209)&gt;3,1,0)</f>
        <v>0</v>
      </c>
      <c r="R209" s="58" t="str">
        <f>IF(AND(R215="NOT",S215="NOT",T215="NOT"),"NOT",D209)</f>
        <v>NOT</v>
      </c>
    </row>
    <row r="210" spans="1:22" s="55" customFormat="1" ht="3" customHeight="1">
      <c r="A210" s="64"/>
      <c r="B210" s="65"/>
      <c r="C210" s="65"/>
      <c r="D210" s="51"/>
      <c r="E210" s="51"/>
      <c r="F210" s="51"/>
      <c r="G210" s="51"/>
      <c r="H210" s="51"/>
      <c r="I210" s="51"/>
      <c r="J210" s="51"/>
      <c r="K210" s="65"/>
      <c r="L210" s="51"/>
      <c r="M210" s="51"/>
      <c r="N210" s="51"/>
      <c r="O210" s="66"/>
      <c r="V210" s="58"/>
    </row>
    <row r="211" spans="2:18" ht="25.5" customHeight="1">
      <c r="B211" s="529" t="s">
        <v>462</v>
      </c>
      <c r="C211" s="530"/>
      <c r="D211" s="530"/>
      <c r="E211" s="530"/>
      <c r="F211" s="530"/>
      <c r="G211" s="530"/>
      <c r="H211" s="530"/>
      <c r="I211" s="530"/>
      <c r="J211" s="530"/>
      <c r="K211" s="530"/>
      <c r="L211" s="530"/>
      <c r="N211" s="168"/>
      <c r="R211" s="58" t="str">
        <f>IF(AND(($L209&gt;0),ISBLANK(B213)),B211,"NOT")</f>
        <v>NOT</v>
      </c>
    </row>
    <row r="212" spans="2:14" ht="3" customHeight="1">
      <c r="B212" s="81"/>
      <c r="C212" s="65"/>
      <c r="D212" s="60"/>
      <c r="F212" s="60"/>
      <c r="H212" s="60"/>
      <c r="J212" s="60"/>
      <c r="K212" s="65"/>
      <c r="L212" s="60"/>
      <c r="N212" s="168"/>
    </row>
    <row r="213" spans="2:14" ht="60.75" customHeight="1">
      <c r="B213" s="521"/>
      <c r="C213" s="522"/>
      <c r="D213" s="522"/>
      <c r="E213" s="522"/>
      <c r="F213" s="522"/>
      <c r="G213" s="522"/>
      <c r="H213" s="522"/>
      <c r="I213" s="522"/>
      <c r="J213" s="522"/>
      <c r="K213" s="522"/>
      <c r="L213" s="523"/>
      <c r="M213" s="51" t="s">
        <v>12</v>
      </c>
      <c r="N213" s="168"/>
    </row>
    <row r="214" spans="2:14" ht="3.75" customHeight="1">
      <c r="B214" s="81"/>
      <c r="C214" s="65"/>
      <c r="D214" s="60"/>
      <c r="F214" s="60"/>
      <c r="H214" s="60"/>
      <c r="J214" s="60"/>
      <c r="K214" s="65"/>
      <c r="L214" s="60"/>
      <c r="N214" s="168"/>
    </row>
    <row r="215" spans="2:20" ht="12.75" customHeight="1">
      <c r="B215" s="181" t="s">
        <v>10</v>
      </c>
      <c r="C215" s="65"/>
      <c r="D215" s="181" t="s">
        <v>409</v>
      </c>
      <c r="F215" s="181" t="s">
        <v>113</v>
      </c>
      <c r="H215" s="181" t="s">
        <v>9</v>
      </c>
      <c r="J215" s="181" t="s">
        <v>8</v>
      </c>
      <c r="K215" s="182"/>
      <c r="L215" s="80" t="s">
        <v>81</v>
      </c>
      <c r="N215" s="60"/>
      <c r="R215" s="192" t="str">
        <f>IF(AND(R216="NOT",R217="NOT",R218="NOT",R219="NOT",R220="NOT",R211="NOT"),"NOT",D209)</f>
        <v>NOT</v>
      </c>
      <c r="S215" s="192" t="str">
        <f>IF(AND(S216="NOT",S217="NOT",S218="NOT",S219="NOT",S220="NOT",R211="NOT"),"NOT",D209)</f>
        <v>NOT</v>
      </c>
      <c r="T215" s="192" t="str">
        <f>IF(AND(T216="NOT",T217="NOT",T218="NOT",T219="NOT",T220="NOT",R211="NOT"),"NOT",D209)</f>
        <v>NOT</v>
      </c>
    </row>
    <row r="216" spans="2:22" ht="12.75">
      <c r="B216" s="194"/>
      <c r="C216" s="65"/>
      <c r="D216" s="195"/>
      <c r="E216" s="180"/>
      <c r="F216" s="196"/>
      <c r="G216" s="180"/>
      <c r="H216" s="197"/>
      <c r="I216" s="180"/>
      <c r="J216" s="197"/>
      <c r="K216" s="65"/>
      <c r="L216" s="107">
        <f>TRUNC(H216*J216,2)</f>
        <v>0</v>
      </c>
      <c r="N216" s="60"/>
      <c r="R216" s="58" t="str">
        <f>IF(AND(($L216&gt;0),ISBLANK(B216)),B216,"NOT")</f>
        <v>NOT</v>
      </c>
      <c r="S216" s="58" t="str">
        <f>IF(AND(($L216&gt;0),ISBLANK(D216)),D216,"NOT")</f>
        <v>NOT</v>
      </c>
      <c r="T216" s="58" t="str">
        <f>IF(AND(($L216&gt;0),ISBLANK(F216)),F216,"NOT")</f>
        <v>NOT</v>
      </c>
      <c r="V216" s="58">
        <f>LEFT(D216,3)</f>
      </c>
    </row>
    <row r="217" spans="2:22" ht="12.75">
      <c r="B217" s="194"/>
      <c r="C217" s="65"/>
      <c r="D217" s="195"/>
      <c r="E217" s="180"/>
      <c r="F217" s="196"/>
      <c r="G217" s="180"/>
      <c r="H217" s="197"/>
      <c r="I217" s="180"/>
      <c r="J217" s="197"/>
      <c r="K217" s="65"/>
      <c r="L217" s="107">
        <f>TRUNC(H217*J217,2)</f>
        <v>0</v>
      </c>
      <c r="N217" s="60"/>
      <c r="R217" s="58" t="str">
        <f>IF(AND(($L217&gt;0),ISBLANK(B217)),B217,"NOT")</f>
        <v>NOT</v>
      </c>
      <c r="S217" s="58" t="str">
        <f>IF(AND(($L217&gt;0),ISBLANK(D217)),D217,"NOT")</f>
        <v>NOT</v>
      </c>
      <c r="T217" s="58" t="str">
        <f>IF(AND(($L217&gt;0),ISBLANK(F217)),F217,"NOT")</f>
        <v>NOT</v>
      </c>
      <c r="V217" s="58">
        <f>LEFT(D217,3)</f>
      </c>
    </row>
    <row r="218" spans="2:22" ht="12.75">
      <c r="B218" s="194"/>
      <c r="C218" s="65"/>
      <c r="D218" s="195"/>
      <c r="E218" s="180"/>
      <c r="F218" s="196"/>
      <c r="G218" s="180"/>
      <c r="H218" s="197"/>
      <c r="I218" s="180"/>
      <c r="J218" s="197"/>
      <c r="K218" s="65"/>
      <c r="L218" s="107">
        <f>TRUNC(H218*J218,2)</f>
        <v>0</v>
      </c>
      <c r="N218" s="60"/>
      <c r="R218" s="58" t="str">
        <f>IF(AND(($L218&gt;0),ISBLANK(B218)),B218,"NOT")</f>
        <v>NOT</v>
      </c>
      <c r="S218" s="58" t="str">
        <f>IF(AND(($L218&gt;0),ISBLANK(D218)),D218,"NOT")</f>
        <v>NOT</v>
      </c>
      <c r="T218" s="58" t="str">
        <f>IF(AND(($L218&gt;0),ISBLANK(F218)),F218,"NOT")</f>
        <v>NOT</v>
      </c>
      <c r="V218" s="58">
        <f>LEFT(D218,3)</f>
      </c>
    </row>
    <row r="219" spans="2:22" ht="12.75">
      <c r="B219" s="194"/>
      <c r="C219" s="65"/>
      <c r="D219" s="195"/>
      <c r="E219" s="180"/>
      <c r="F219" s="196"/>
      <c r="G219" s="180"/>
      <c r="H219" s="197"/>
      <c r="I219" s="180"/>
      <c r="J219" s="197"/>
      <c r="K219" s="65"/>
      <c r="L219" s="107">
        <f>TRUNC(H219*J219,2)</f>
        <v>0</v>
      </c>
      <c r="N219" s="60"/>
      <c r="R219" s="58" t="str">
        <f>IF(AND(($L219&gt;0),ISBLANK(B219)),B219,"NOT")</f>
        <v>NOT</v>
      </c>
      <c r="S219" s="58" t="str">
        <f>IF(AND(($L219&gt;0),ISBLANK(D219)),D219,"NOT")</f>
        <v>NOT</v>
      </c>
      <c r="T219" s="58" t="str">
        <f>IF(AND(($L219&gt;0),ISBLANK(F219)),F219,"NOT")</f>
        <v>NOT</v>
      </c>
      <c r="V219" s="58">
        <f>LEFT(D219,3)</f>
      </c>
    </row>
    <row r="220" spans="2:22" ht="12.75">
      <c r="B220" s="194"/>
      <c r="C220" s="65"/>
      <c r="D220" s="195"/>
      <c r="E220" s="180"/>
      <c r="F220" s="196"/>
      <c r="G220" s="180"/>
      <c r="H220" s="197"/>
      <c r="I220" s="180"/>
      <c r="J220" s="197"/>
      <c r="K220" s="65"/>
      <c r="L220" s="107">
        <f>TRUNC(H220*J220,2)</f>
        <v>0</v>
      </c>
      <c r="N220" s="60"/>
      <c r="R220" s="58" t="str">
        <f>IF(AND(($L220&gt;0),ISBLANK(B220)),B220,"NOT")</f>
        <v>NOT</v>
      </c>
      <c r="S220" s="58" t="str">
        <f>IF(AND(($L220&gt;0),ISBLANK(D220)),D220,"NOT")</f>
        <v>NOT</v>
      </c>
      <c r="T220" s="58" t="str">
        <f>IF(AND(($L220&gt;0),ISBLANK(F220)),F220,"NOT")</f>
        <v>NOT</v>
      </c>
      <c r="V220" s="58">
        <f>LEFT(D220,3)</f>
      </c>
    </row>
    <row r="221" spans="2:14" ht="12.75">
      <c r="B221" s="81"/>
      <c r="C221" s="65"/>
      <c r="D221" s="60"/>
      <c r="F221" s="60"/>
      <c r="H221" s="60"/>
      <c r="J221" s="60"/>
      <c r="K221" s="65"/>
      <c r="L221" s="60"/>
      <c r="N221" s="168"/>
    </row>
    <row r="222" spans="2:14" ht="12.75">
      <c r="B222" s="81"/>
      <c r="C222" s="65"/>
      <c r="D222" s="60"/>
      <c r="F222" s="60"/>
      <c r="H222" s="60"/>
      <c r="J222" s="60"/>
      <c r="K222" s="65"/>
      <c r="L222" s="60"/>
      <c r="N222" s="168"/>
    </row>
    <row r="223" spans="1:22" ht="27" customHeight="1">
      <c r="A223" s="184">
        <v>6</v>
      </c>
      <c r="B223" s="185" t="s">
        <v>138</v>
      </c>
      <c r="C223" s="186"/>
      <c r="D223" s="518" t="s">
        <v>338</v>
      </c>
      <c r="E223" s="519"/>
      <c r="F223" s="519"/>
      <c r="G223" s="519"/>
      <c r="H223" s="520"/>
      <c r="I223" s="187"/>
      <c r="J223" s="188" t="s">
        <v>11</v>
      </c>
      <c r="K223" s="186"/>
      <c r="L223" s="189">
        <f>L225+L243</f>
        <v>0</v>
      </c>
      <c r="M223" s="187"/>
      <c r="N223" s="190">
        <f>IF(L223=0,0%,L223/L$3)</f>
        <v>0</v>
      </c>
      <c r="O223" s="71"/>
      <c r="P223" s="72"/>
      <c r="Q223" s="58" t="e">
        <f>IF(AND(R244=#REF!,#REF!&gt;#REF!),D223,0)</f>
        <v>#REF!</v>
      </c>
      <c r="R223" s="58" t="e">
        <f>IF(AND(R244=#REF!,#REF!&gt;#REF!),D223,0)</f>
        <v>#REF!</v>
      </c>
      <c r="S223" s="58">
        <f>IF('9. Light Project budget summary'!L39&gt;0,('9. Light Project budget summary'!L37+'9. Light Project budget summary'!L33)/'9. Light Project budget summary'!L39,0)</f>
        <v>0</v>
      </c>
      <c r="T223" s="172" t="s">
        <v>91</v>
      </c>
      <c r="U223" s="234" t="s">
        <v>96</v>
      </c>
      <c r="V223" s="206">
        <v>0.7</v>
      </c>
    </row>
    <row r="224" spans="1:22" s="55" customFormat="1" ht="7.5" customHeight="1">
      <c r="A224" s="64"/>
      <c r="B224" s="65"/>
      <c r="C224" s="65"/>
      <c r="D224" s="51"/>
      <c r="E224" s="51"/>
      <c r="F224" s="51"/>
      <c r="G224" s="51"/>
      <c r="H224" s="51"/>
      <c r="I224" s="51"/>
      <c r="J224" s="51"/>
      <c r="K224" s="65"/>
      <c r="L224" s="51"/>
      <c r="M224" s="51"/>
      <c r="N224" s="51"/>
      <c r="O224" s="66"/>
      <c r="V224" s="58"/>
    </row>
    <row r="225" spans="1:18" ht="13.5" customHeight="1">
      <c r="A225" s="207"/>
      <c r="B225" s="209" t="s">
        <v>140</v>
      </c>
      <c r="C225" s="208"/>
      <c r="D225" s="527" t="s">
        <v>86</v>
      </c>
      <c r="E225" s="528"/>
      <c r="F225" s="528"/>
      <c r="G225" s="528"/>
      <c r="H225" s="528"/>
      <c r="I225" s="210"/>
      <c r="J225" s="211" t="s">
        <v>11</v>
      </c>
      <c r="K225" s="65"/>
      <c r="L225" s="350">
        <f>SUM(L232:L241)</f>
        <v>0</v>
      </c>
      <c r="M225" s="183"/>
      <c r="N225" s="351">
        <f>IF(L225=0,0%,L225/L$3)</f>
        <v>0</v>
      </c>
      <c r="O225" s="338">
        <f>IF(LEN(R225)&gt;3,1,0)</f>
        <v>0</v>
      </c>
      <c r="R225" s="58" t="str">
        <f>IF(AND(R231="NOT",S231="NOT",T231="NOT"),"NOT",D225)</f>
        <v>NOT</v>
      </c>
    </row>
    <row r="226" spans="1:22" s="55" customFormat="1" ht="3" customHeight="1">
      <c r="A226" s="64"/>
      <c r="B226" s="65"/>
      <c r="C226" s="65"/>
      <c r="D226" s="51"/>
      <c r="E226" s="51"/>
      <c r="F226" s="51"/>
      <c r="G226" s="51"/>
      <c r="H226" s="51"/>
      <c r="I226" s="51"/>
      <c r="J226" s="51"/>
      <c r="K226" s="65"/>
      <c r="L226" s="51"/>
      <c r="M226" s="51"/>
      <c r="N226" s="51"/>
      <c r="O226" s="66"/>
      <c r="V226" s="58"/>
    </row>
    <row r="227" spans="2:18" ht="24.75" customHeight="1">
      <c r="B227" s="529" t="s">
        <v>410</v>
      </c>
      <c r="C227" s="529"/>
      <c r="D227" s="529"/>
      <c r="E227" s="529"/>
      <c r="F227" s="529"/>
      <c r="G227" s="529"/>
      <c r="H227" s="529"/>
      <c r="I227" s="529"/>
      <c r="J227" s="529"/>
      <c r="K227" s="529"/>
      <c r="L227" s="529"/>
      <c r="N227" s="168"/>
      <c r="R227" s="58" t="str">
        <f>IF(AND(($L225&gt;0),ISBLANK(B229)),B227,"NOT")</f>
        <v>NOT</v>
      </c>
    </row>
    <row r="228" spans="2:14" ht="3" customHeight="1">
      <c r="B228" s="81"/>
      <c r="C228" s="65"/>
      <c r="D228" s="60"/>
      <c r="F228" s="60"/>
      <c r="H228" s="60"/>
      <c r="J228" s="60"/>
      <c r="K228" s="65"/>
      <c r="L228" s="60"/>
      <c r="N228" s="168"/>
    </row>
    <row r="229" spans="2:14" ht="90" customHeight="1">
      <c r="B229" s="521"/>
      <c r="C229" s="522"/>
      <c r="D229" s="522"/>
      <c r="E229" s="522"/>
      <c r="F229" s="522"/>
      <c r="G229" s="522"/>
      <c r="H229" s="522"/>
      <c r="I229" s="522"/>
      <c r="J229" s="522"/>
      <c r="K229" s="522"/>
      <c r="L229" s="523"/>
      <c r="M229" s="51" t="s">
        <v>12</v>
      </c>
      <c r="N229" s="168"/>
    </row>
    <row r="230" spans="2:14" ht="3.75" customHeight="1">
      <c r="B230" s="81"/>
      <c r="C230" s="65"/>
      <c r="D230" s="60"/>
      <c r="F230" s="60"/>
      <c r="H230" s="60"/>
      <c r="J230" s="60"/>
      <c r="K230" s="65"/>
      <c r="L230" s="60"/>
      <c r="N230" s="168"/>
    </row>
    <row r="231" spans="2:20" ht="38.25">
      <c r="B231" s="181" t="s">
        <v>112</v>
      </c>
      <c r="C231" s="65"/>
      <c r="D231" s="181" t="s">
        <v>409</v>
      </c>
      <c r="F231" s="181" t="s">
        <v>113</v>
      </c>
      <c r="H231" s="181" t="s">
        <v>9</v>
      </c>
      <c r="J231" s="181" t="s">
        <v>8</v>
      </c>
      <c r="K231" s="182"/>
      <c r="L231" s="80" t="s">
        <v>81</v>
      </c>
      <c r="N231" s="60"/>
      <c r="R231" s="192" t="str">
        <f>IF(AND(R232="NOT",R233="NOT",R234="NOT",R235="NOT",R236="NOT",R237="NOT",R238="NOT",R239="NOT",R240="NOT",R241="NOT",R227="NOT"),"NOT",D225)</f>
        <v>NOT</v>
      </c>
      <c r="S231" s="192" t="str">
        <f>IF(AND(S232="NOT",S233="NOT",S234="NOT",S235="NOT",S236="NOT",S237="NOT",S238="NOT",S239="NOT",S240="NOT",S241="NOT",R227="NOT"),"NOT",D225)</f>
        <v>NOT</v>
      </c>
      <c r="T231" s="192" t="str">
        <f>IF(AND(T232="NOT",T233="NOT",T234="NOT",T235="NOT",T236="NOT",T237="NOT",T238="NOT",T239="NOT",T240="NOT",T241="NOT",R227="NOT"),"NOT",D225)</f>
        <v>NOT</v>
      </c>
    </row>
    <row r="232" spans="2:22" ht="12.75">
      <c r="B232" s="194"/>
      <c r="C232" s="65"/>
      <c r="D232" s="195"/>
      <c r="E232" s="180"/>
      <c r="F232" s="196"/>
      <c r="G232" s="180"/>
      <c r="H232" s="197"/>
      <c r="I232" s="180"/>
      <c r="J232" s="197"/>
      <c r="K232" s="65"/>
      <c r="L232" s="107">
        <f aca="true" t="shared" si="42" ref="L232:L241">TRUNC(H232*J232,2)</f>
        <v>0</v>
      </c>
      <c r="N232" s="60"/>
      <c r="R232" s="58" t="str">
        <f aca="true" t="shared" si="43" ref="R232:R241">IF(AND(($L232&gt;0),ISBLANK(B232)),B232,"NOT")</f>
        <v>NOT</v>
      </c>
      <c r="S232" s="58" t="str">
        <f aca="true" t="shared" si="44" ref="S232:S241">IF(AND(($L232&gt;0),ISBLANK(D232)),D232,"NOT")</f>
        <v>NOT</v>
      </c>
      <c r="T232" s="58" t="str">
        <f aca="true" t="shared" si="45" ref="T232:T241">IF(AND(($L232&gt;0),ISBLANK(F232)),F232,"NOT")</f>
        <v>NOT</v>
      </c>
      <c r="V232" s="58">
        <f aca="true" t="shared" si="46" ref="V232:V241">LEFT(D232,3)</f>
      </c>
    </row>
    <row r="233" spans="2:22" ht="12.75">
      <c r="B233" s="194"/>
      <c r="C233" s="65"/>
      <c r="D233" s="195"/>
      <c r="E233" s="180"/>
      <c r="F233" s="196"/>
      <c r="G233" s="180"/>
      <c r="H233" s="197"/>
      <c r="I233" s="180"/>
      <c r="J233" s="197"/>
      <c r="K233" s="65"/>
      <c r="L233" s="107">
        <f t="shared" si="42"/>
        <v>0</v>
      </c>
      <c r="N233" s="60"/>
      <c r="R233" s="58" t="str">
        <f t="shared" si="43"/>
        <v>NOT</v>
      </c>
      <c r="S233" s="58" t="str">
        <f t="shared" si="44"/>
        <v>NOT</v>
      </c>
      <c r="T233" s="58" t="str">
        <f t="shared" si="45"/>
        <v>NOT</v>
      </c>
      <c r="V233" s="58">
        <f t="shared" si="46"/>
      </c>
    </row>
    <row r="234" spans="2:22" ht="12.75">
      <c r="B234" s="194"/>
      <c r="C234" s="65"/>
      <c r="D234" s="195"/>
      <c r="E234" s="180"/>
      <c r="F234" s="196"/>
      <c r="G234" s="180"/>
      <c r="H234" s="197"/>
      <c r="I234" s="180"/>
      <c r="J234" s="197"/>
      <c r="K234" s="65"/>
      <c r="L234" s="107">
        <f t="shared" si="42"/>
        <v>0</v>
      </c>
      <c r="N234" s="60"/>
      <c r="R234" s="58" t="str">
        <f t="shared" si="43"/>
        <v>NOT</v>
      </c>
      <c r="S234" s="58" t="str">
        <f t="shared" si="44"/>
        <v>NOT</v>
      </c>
      <c r="T234" s="58" t="str">
        <f t="shared" si="45"/>
        <v>NOT</v>
      </c>
      <c r="V234" s="58">
        <f t="shared" si="46"/>
      </c>
    </row>
    <row r="235" spans="2:22" ht="12.75">
      <c r="B235" s="194"/>
      <c r="C235" s="65"/>
      <c r="D235" s="195"/>
      <c r="E235" s="180"/>
      <c r="F235" s="196"/>
      <c r="G235" s="180"/>
      <c r="H235" s="197"/>
      <c r="I235" s="180"/>
      <c r="J235" s="197"/>
      <c r="K235" s="65"/>
      <c r="L235" s="107">
        <f t="shared" si="42"/>
        <v>0</v>
      </c>
      <c r="N235" s="60"/>
      <c r="R235" s="58" t="str">
        <f t="shared" si="43"/>
        <v>NOT</v>
      </c>
      <c r="S235" s="58" t="str">
        <f t="shared" si="44"/>
        <v>NOT</v>
      </c>
      <c r="T235" s="58" t="str">
        <f t="shared" si="45"/>
        <v>NOT</v>
      </c>
      <c r="V235" s="58">
        <f t="shared" si="46"/>
      </c>
    </row>
    <row r="236" spans="2:22" ht="12.75">
      <c r="B236" s="194"/>
      <c r="C236" s="65"/>
      <c r="D236" s="195"/>
      <c r="E236" s="180"/>
      <c r="F236" s="196"/>
      <c r="G236" s="180"/>
      <c r="H236" s="197"/>
      <c r="I236" s="180"/>
      <c r="J236" s="197"/>
      <c r="K236" s="65"/>
      <c r="L236" s="107">
        <f t="shared" si="42"/>
        <v>0</v>
      </c>
      <c r="N236" s="60"/>
      <c r="R236" s="58" t="str">
        <f t="shared" si="43"/>
        <v>NOT</v>
      </c>
      <c r="S236" s="58" t="str">
        <f t="shared" si="44"/>
        <v>NOT</v>
      </c>
      <c r="T236" s="58" t="str">
        <f t="shared" si="45"/>
        <v>NOT</v>
      </c>
      <c r="V236" s="58">
        <f t="shared" si="46"/>
      </c>
    </row>
    <row r="237" spans="2:22" ht="12.75">
      <c r="B237" s="194"/>
      <c r="C237" s="65"/>
      <c r="D237" s="195"/>
      <c r="E237" s="180"/>
      <c r="F237" s="196"/>
      <c r="G237" s="180"/>
      <c r="H237" s="197"/>
      <c r="I237" s="180"/>
      <c r="J237" s="197"/>
      <c r="K237" s="65"/>
      <c r="L237" s="107">
        <f t="shared" si="42"/>
        <v>0</v>
      </c>
      <c r="N237" s="60"/>
      <c r="R237" s="58" t="str">
        <f t="shared" si="43"/>
        <v>NOT</v>
      </c>
      <c r="S237" s="58" t="str">
        <f t="shared" si="44"/>
        <v>NOT</v>
      </c>
      <c r="T237" s="58" t="str">
        <f t="shared" si="45"/>
        <v>NOT</v>
      </c>
      <c r="V237" s="58">
        <f t="shared" si="46"/>
      </c>
    </row>
    <row r="238" spans="2:22" ht="12.75">
      <c r="B238" s="194"/>
      <c r="C238" s="65"/>
      <c r="D238" s="195"/>
      <c r="E238" s="180"/>
      <c r="F238" s="196"/>
      <c r="G238" s="180"/>
      <c r="H238" s="197"/>
      <c r="I238" s="180"/>
      <c r="J238" s="197"/>
      <c r="K238" s="65"/>
      <c r="L238" s="107">
        <f t="shared" si="42"/>
        <v>0</v>
      </c>
      <c r="N238" s="60"/>
      <c r="R238" s="58" t="str">
        <f t="shared" si="43"/>
        <v>NOT</v>
      </c>
      <c r="S238" s="58" t="str">
        <f t="shared" si="44"/>
        <v>NOT</v>
      </c>
      <c r="T238" s="58" t="str">
        <f t="shared" si="45"/>
        <v>NOT</v>
      </c>
      <c r="V238" s="58">
        <f t="shared" si="46"/>
      </c>
    </row>
    <row r="239" spans="2:22" ht="12.75">
      <c r="B239" s="194"/>
      <c r="C239" s="65"/>
      <c r="D239" s="195"/>
      <c r="E239" s="180"/>
      <c r="F239" s="196"/>
      <c r="G239" s="180"/>
      <c r="H239" s="197"/>
      <c r="I239" s="180"/>
      <c r="J239" s="197"/>
      <c r="K239" s="65"/>
      <c r="L239" s="107">
        <f t="shared" si="42"/>
        <v>0</v>
      </c>
      <c r="N239" s="60"/>
      <c r="R239" s="58" t="str">
        <f t="shared" si="43"/>
        <v>NOT</v>
      </c>
      <c r="S239" s="58" t="str">
        <f t="shared" si="44"/>
        <v>NOT</v>
      </c>
      <c r="T239" s="58" t="str">
        <f t="shared" si="45"/>
        <v>NOT</v>
      </c>
      <c r="V239" s="58">
        <f t="shared" si="46"/>
      </c>
    </row>
    <row r="240" spans="2:22" ht="12.75">
      <c r="B240" s="194"/>
      <c r="C240" s="65"/>
      <c r="D240" s="195"/>
      <c r="E240" s="180"/>
      <c r="F240" s="196"/>
      <c r="G240" s="180"/>
      <c r="H240" s="197"/>
      <c r="I240" s="180"/>
      <c r="J240" s="197"/>
      <c r="K240" s="65"/>
      <c r="L240" s="107">
        <f t="shared" si="42"/>
        <v>0</v>
      </c>
      <c r="N240" s="60"/>
      <c r="R240" s="58" t="str">
        <f t="shared" si="43"/>
        <v>NOT</v>
      </c>
      <c r="S240" s="58" t="str">
        <f t="shared" si="44"/>
        <v>NOT</v>
      </c>
      <c r="T240" s="58" t="str">
        <f t="shared" si="45"/>
        <v>NOT</v>
      </c>
      <c r="V240" s="58">
        <f t="shared" si="46"/>
      </c>
    </row>
    <row r="241" spans="2:22" ht="12.75">
      <c r="B241" s="194"/>
      <c r="C241" s="65"/>
      <c r="D241" s="195"/>
      <c r="E241" s="180"/>
      <c r="F241" s="196"/>
      <c r="G241" s="180"/>
      <c r="H241" s="197"/>
      <c r="I241" s="180"/>
      <c r="J241" s="197"/>
      <c r="K241" s="65"/>
      <c r="L241" s="107">
        <f t="shared" si="42"/>
        <v>0</v>
      </c>
      <c r="N241" s="60"/>
      <c r="R241" s="58" t="str">
        <f t="shared" si="43"/>
        <v>NOT</v>
      </c>
      <c r="S241" s="58" t="str">
        <f t="shared" si="44"/>
        <v>NOT</v>
      </c>
      <c r="T241" s="58" t="str">
        <f t="shared" si="45"/>
        <v>NOT</v>
      </c>
      <c r="V241" s="58">
        <f t="shared" si="46"/>
      </c>
    </row>
    <row r="242" spans="2:14" ht="12.75">
      <c r="B242" s="81"/>
      <c r="C242" s="65"/>
      <c r="D242" s="60"/>
      <c r="F242" s="60"/>
      <c r="H242" s="60"/>
      <c r="J242" s="60"/>
      <c r="K242" s="65"/>
      <c r="L242" s="60"/>
      <c r="N242" s="168"/>
    </row>
    <row r="243" spans="1:18" ht="13.5" customHeight="1">
      <c r="A243" s="207"/>
      <c r="B243" s="209" t="s">
        <v>141</v>
      </c>
      <c r="C243" s="186"/>
      <c r="D243" s="524" t="s">
        <v>339</v>
      </c>
      <c r="E243" s="525"/>
      <c r="F243" s="525"/>
      <c r="G243" s="525"/>
      <c r="H243" s="526"/>
      <c r="I243" s="187"/>
      <c r="J243" s="211" t="s">
        <v>11</v>
      </c>
      <c r="K243" s="65"/>
      <c r="L243" s="350">
        <f>IF(LEN(D1)&gt;18,1000,0)</f>
        <v>0</v>
      </c>
      <c r="M243" s="183"/>
      <c r="N243" s="351">
        <f>IF(L243=0,0%,L243/L$3)</f>
        <v>0</v>
      </c>
      <c r="R243" s="58" t="e">
        <f>IF(AND(#REF!="NOT",#REF!="NOT",#REF!="NOT"),"NOT",D243)</f>
        <v>#REF!</v>
      </c>
    </row>
    <row r="244" spans="2:22" ht="12.75">
      <c r="B244" s="81"/>
      <c r="C244" s="65"/>
      <c r="D244" s="60"/>
      <c r="F244" s="60"/>
      <c r="H244" s="60"/>
      <c r="J244" s="60"/>
      <c r="K244" s="65"/>
      <c r="L244" s="60"/>
      <c r="N244" s="168"/>
      <c r="R244" s="235" t="str">
        <f>LEFT('1. General Data'!E25,5)</f>
        <v>Error</v>
      </c>
      <c r="S244" s="172">
        <f>IF('9. Light Project budget summary'!L39&gt;0,'9. Light Project budget summary'!L37/'9. Light Project budget summary'!L39,0)</f>
        <v>0</v>
      </c>
      <c r="T244" s="172" t="s">
        <v>89</v>
      </c>
      <c r="U244" s="234" t="s">
        <v>17</v>
      </c>
      <c r="V244" s="206">
        <v>0.5</v>
      </c>
    </row>
    <row r="245" spans="1:22" ht="40.5" customHeight="1">
      <c r="A245" s="184">
        <v>7</v>
      </c>
      <c r="B245" s="185" t="s">
        <v>139</v>
      </c>
      <c r="C245" s="186"/>
      <c r="D245" s="518" t="s">
        <v>340</v>
      </c>
      <c r="E245" s="519"/>
      <c r="F245" s="519"/>
      <c r="G245" s="519"/>
      <c r="H245" s="520"/>
      <c r="I245" s="187"/>
      <c r="J245" s="188" t="s">
        <v>11</v>
      </c>
      <c r="K245" s="186"/>
      <c r="L245" s="189">
        <f>SUM(L253:L262)</f>
        <v>0</v>
      </c>
      <c r="M245" s="187"/>
      <c r="N245" s="190">
        <f>IF(L245=0,0%,L245/L$3)</f>
        <v>0</v>
      </c>
      <c r="O245" s="71"/>
      <c r="P245" s="72"/>
      <c r="Q245" s="235" t="e">
        <f>IF(R244=#REF!,IF(#REF!&gt;#REF!,D245,0),IF(AND(OR(R244=U245,R244=#REF!,R244=U246),N245&gt;V245),D245,0))</f>
        <v>#REF!</v>
      </c>
      <c r="R245" s="235">
        <f>IF(AND(R244=U244,S244&lt;V244),F245,0)</f>
        <v>0</v>
      </c>
      <c r="S245" s="172">
        <f>IF('9. Light Project budget summary'!L39&gt;0,'9. Light Project budget summary'!L37/'9. Light Project budget summary'!L39,0)</f>
        <v>0</v>
      </c>
      <c r="T245" s="172" t="s">
        <v>90</v>
      </c>
      <c r="U245" s="234" t="s">
        <v>19</v>
      </c>
      <c r="V245" s="206">
        <v>0.7</v>
      </c>
    </row>
    <row r="246" spans="1:22" s="55" customFormat="1" ht="7.5" customHeight="1">
      <c r="A246" s="64"/>
      <c r="B246" s="65"/>
      <c r="C246" s="65"/>
      <c r="D246" s="51"/>
      <c r="E246" s="51"/>
      <c r="F246" s="51"/>
      <c r="G246" s="51"/>
      <c r="H246" s="51"/>
      <c r="I246" s="51"/>
      <c r="J246" s="51"/>
      <c r="K246" s="65"/>
      <c r="L246" s="51"/>
      <c r="M246" s="51"/>
      <c r="N246" s="51"/>
      <c r="O246" s="66"/>
      <c r="S246" s="172">
        <f>IF('9. Light Project budget summary'!L39&gt;0,'9. Light Project budget summary'!L37/'9. Light Project budget summary'!L39,0)</f>
        <v>0</v>
      </c>
      <c r="T246" s="172" t="s">
        <v>90</v>
      </c>
      <c r="U246" s="234" t="s">
        <v>15</v>
      </c>
      <c r="V246" s="206">
        <v>0.7</v>
      </c>
    </row>
    <row r="247" spans="1:22" s="55" customFormat="1" ht="3" customHeight="1">
      <c r="A247" s="64"/>
      <c r="B247" s="65"/>
      <c r="C247" s="65"/>
      <c r="D247" s="51"/>
      <c r="E247" s="51"/>
      <c r="F247" s="51"/>
      <c r="G247" s="51"/>
      <c r="H247" s="51"/>
      <c r="I247" s="51"/>
      <c r="J247" s="51"/>
      <c r="K247" s="65"/>
      <c r="L247" s="51"/>
      <c r="M247" s="51"/>
      <c r="N247" s="51"/>
      <c r="O247" s="66"/>
      <c r="V247" s="58"/>
    </row>
    <row r="248" spans="2:18" ht="29.25" customHeight="1">
      <c r="B248" s="529" t="s">
        <v>410</v>
      </c>
      <c r="C248" s="529"/>
      <c r="D248" s="529"/>
      <c r="E248" s="529"/>
      <c r="F248" s="529"/>
      <c r="G248" s="529"/>
      <c r="H248" s="529"/>
      <c r="I248" s="529"/>
      <c r="J248" s="529"/>
      <c r="K248" s="529"/>
      <c r="L248" s="529"/>
      <c r="N248" s="168"/>
      <c r="R248" s="58" t="e">
        <f>IF(AND((#REF!&gt;0),ISBLANK(B250)),B248,"NOT")</f>
        <v>#REF!</v>
      </c>
    </row>
    <row r="249" spans="2:14" ht="3" customHeight="1">
      <c r="B249" s="81"/>
      <c r="C249" s="65"/>
      <c r="D249" s="60"/>
      <c r="F249" s="60"/>
      <c r="H249" s="60"/>
      <c r="J249" s="60"/>
      <c r="K249" s="65"/>
      <c r="L249" s="60"/>
      <c r="N249" s="168"/>
    </row>
    <row r="250" spans="2:14" ht="90" customHeight="1">
      <c r="B250" s="521"/>
      <c r="C250" s="522"/>
      <c r="D250" s="522"/>
      <c r="E250" s="522"/>
      <c r="F250" s="522"/>
      <c r="G250" s="522"/>
      <c r="H250" s="522"/>
      <c r="I250" s="522"/>
      <c r="J250" s="522"/>
      <c r="K250" s="522"/>
      <c r="L250" s="523"/>
      <c r="M250" s="51" t="s">
        <v>12</v>
      </c>
      <c r="N250" s="168"/>
    </row>
    <row r="251" spans="2:14" ht="3.75" customHeight="1">
      <c r="B251" s="81"/>
      <c r="C251" s="65"/>
      <c r="D251" s="60"/>
      <c r="F251" s="60"/>
      <c r="H251" s="60"/>
      <c r="J251" s="60"/>
      <c r="K251" s="65"/>
      <c r="L251" s="60"/>
      <c r="N251" s="168"/>
    </row>
    <row r="252" spans="2:20" ht="12.75" customHeight="1">
      <c r="B252" s="181" t="s">
        <v>10</v>
      </c>
      <c r="C252" s="65"/>
      <c r="D252" s="181" t="s">
        <v>409</v>
      </c>
      <c r="F252" s="181" t="s">
        <v>113</v>
      </c>
      <c r="H252" s="181" t="s">
        <v>9</v>
      </c>
      <c r="J252" s="181" t="s">
        <v>8</v>
      </c>
      <c r="K252" s="182"/>
      <c r="L252" s="80" t="s">
        <v>81</v>
      </c>
      <c r="N252" s="60"/>
      <c r="R252" s="192" t="e">
        <f>IF(AND(R253="NOT",R254="NOT",R255="NOT",R256="NOT",R257="NOT",R258="NOT",R259="NOT",R260="NOT",R261="NOT",R262="NOT",R248="NOT"),"NOT",#REF!)</f>
        <v>#REF!</v>
      </c>
      <c r="S252" s="192" t="e">
        <f>IF(AND(S253="NOT",S254="NOT",S255="NOT",S256="NOT",S257="NOT",S258="NOT",S259="NOT",S260="NOT",S261="NOT",S262="NOT",R248="NOT"),"NOT",#REF!)</f>
        <v>#REF!</v>
      </c>
      <c r="T252" s="192" t="e">
        <f>IF(AND(T253="NOT",T254="NOT",T255="NOT",T256="NOT",T257="NOT",T258="NOT",T259="NOT",T260="NOT",T261="NOT",T262="NOT",R248="NOT"),"NOT",#REF!)</f>
        <v>#REF!</v>
      </c>
    </row>
    <row r="253" spans="2:22" ht="12.75">
      <c r="B253" s="194"/>
      <c r="C253" s="65"/>
      <c r="D253" s="195"/>
      <c r="E253" s="180"/>
      <c r="F253" s="196"/>
      <c r="G253" s="180"/>
      <c r="H253" s="197"/>
      <c r="I253" s="180"/>
      <c r="J253" s="197"/>
      <c r="K253" s="65"/>
      <c r="L253" s="107">
        <f>TRUNC(H253*J253,2)</f>
        <v>0</v>
      </c>
      <c r="N253" s="60"/>
      <c r="R253" s="58" t="str">
        <f aca="true" t="shared" si="47" ref="R253:R262">IF(AND(($L253&gt;0),ISBLANK(B253)),B253,"NOT")</f>
        <v>NOT</v>
      </c>
      <c r="S253" s="58" t="str">
        <f aca="true" t="shared" si="48" ref="S253:S262">IF(AND(($L253&gt;0),ISBLANK(D253)),D253,"NOT")</f>
        <v>NOT</v>
      </c>
      <c r="T253" s="58" t="str">
        <f aca="true" t="shared" si="49" ref="T253:T262">IF(AND(($L253&gt;0),ISBLANK(F253)),F253,"NOT")</f>
        <v>NOT</v>
      </c>
      <c r="V253" s="58">
        <f aca="true" t="shared" si="50" ref="V253:V262">LEFT(D253,3)</f>
      </c>
    </row>
    <row r="254" spans="2:22" ht="12.75">
      <c r="B254" s="194"/>
      <c r="C254" s="65"/>
      <c r="D254" s="195"/>
      <c r="E254" s="180"/>
      <c r="F254" s="196"/>
      <c r="G254" s="180"/>
      <c r="H254" s="197"/>
      <c r="I254" s="180"/>
      <c r="J254" s="197"/>
      <c r="K254" s="65"/>
      <c r="L254" s="107">
        <f aca="true" t="shared" si="51" ref="L254:L262">TRUNC(H254*J254,2)</f>
        <v>0</v>
      </c>
      <c r="N254" s="60"/>
      <c r="R254" s="58" t="str">
        <f t="shared" si="47"/>
        <v>NOT</v>
      </c>
      <c r="S254" s="58" t="str">
        <f t="shared" si="48"/>
        <v>NOT</v>
      </c>
      <c r="T254" s="58" t="str">
        <f t="shared" si="49"/>
        <v>NOT</v>
      </c>
      <c r="V254" s="58">
        <f t="shared" si="50"/>
      </c>
    </row>
    <row r="255" spans="2:22" ht="12.75">
      <c r="B255" s="194"/>
      <c r="C255" s="65"/>
      <c r="D255" s="195"/>
      <c r="E255" s="180"/>
      <c r="F255" s="196"/>
      <c r="G255" s="180"/>
      <c r="H255" s="197"/>
      <c r="I255" s="180"/>
      <c r="J255" s="197"/>
      <c r="K255" s="65"/>
      <c r="L255" s="107">
        <f t="shared" si="51"/>
        <v>0</v>
      </c>
      <c r="N255" s="60"/>
      <c r="R255" s="58" t="str">
        <f t="shared" si="47"/>
        <v>NOT</v>
      </c>
      <c r="S255" s="58" t="str">
        <f t="shared" si="48"/>
        <v>NOT</v>
      </c>
      <c r="T255" s="58" t="str">
        <f t="shared" si="49"/>
        <v>NOT</v>
      </c>
      <c r="V255" s="58">
        <f t="shared" si="50"/>
      </c>
    </row>
    <row r="256" spans="2:22" ht="12.75">
      <c r="B256" s="194"/>
      <c r="C256" s="65"/>
      <c r="D256" s="195"/>
      <c r="E256" s="180"/>
      <c r="F256" s="196"/>
      <c r="G256" s="180"/>
      <c r="H256" s="197"/>
      <c r="I256" s="180"/>
      <c r="J256" s="197"/>
      <c r="K256" s="65"/>
      <c r="L256" s="107">
        <f t="shared" si="51"/>
        <v>0</v>
      </c>
      <c r="N256" s="60"/>
      <c r="R256" s="58" t="str">
        <f t="shared" si="47"/>
        <v>NOT</v>
      </c>
      <c r="S256" s="58" t="str">
        <f t="shared" si="48"/>
        <v>NOT</v>
      </c>
      <c r="T256" s="58" t="str">
        <f t="shared" si="49"/>
        <v>NOT</v>
      </c>
      <c r="V256" s="58">
        <f t="shared" si="50"/>
      </c>
    </row>
    <row r="257" spans="2:22" ht="12.75">
      <c r="B257" s="194"/>
      <c r="C257" s="65"/>
      <c r="D257" s="195"/>
      <c r="E257" s="180"/>
      <c r="F257" s="196"/>
      <c r="G257" s="180"/>
      <c r="H257" s="197"/>
      <c r="I257" s="180"/>
      <c r="J257" s="197"/>
      <c r="K257" s="65"/>
      <c r="L257" s="107">
        <f t="shared" si="51"/>
        <v>0</v>
      </c>
      <c r="N257" s="60"/>
      <c r="R257" s="58" t="str">
        <f t="shared" si="47"/>
        <v>NOT</v>
      </c>
      <c r="S257" s="58" t="str">
        <f t="shared" si="48"/>
        <v>NOT</v>
      </c>
      <c r="T257" s="58" t="str">
        <f t="shared" si="49"/>
        <v>NOT</v>
      </c>
      <c r="V257" s="58">
        <f t="shared" si="50"/>
      </c>
    </row>
    <row r="258" spans="2:22" ht="12.75">
      <c r="B258" s="194"/>
      <c r="C258" s="65"/>
      <c r="D258" s="195"/>
      <c r="E258" s="180"/>
      <c r="F258" s="196"/>
      <c r="G258" s="180"/>
      <c r="H258" s="197"/>
      <c r="I258" s="180"/>
      <c r="J258" s="197"/>
      <c r="K258" s="65"/>
      <c r="L258" s="107">
        <f t="shared" si="51"/>
        <v>0</v>
      </c>
      <c r="N258" s="60"/>
      <c r="R258" s="58" t="str">
        <f t="shared" si="47"/>
        <v>NOT</v>
      </c>
      <c r="S258" s="58" t="str">
        <f t="shared" si="48"/>
        <v>NOT</v>
      </c>
      <c r="T258" s="58" t="str">
        <f t="shared" si="49"/>
        <v>NOT</v>
      </c>
      <c r="V258" s="58">
        <f t="shared" si="50"/>
      </c>
    </row>
    <row r="259" spans="2:22" ht="12.75">
      <c r="B259" s="194"/>
      <c r="C259" s="65"/>
      <c r="D259" s="195"/>
      <c r="E259" s="180"/>
      <c r="F259" s="196"/>
      <c r="G259" s="180"/>
      <c r="H259" s="197"/>
      <c r="I259" s="180"/>
      <c r="J259" s="197"/>
      <c r="K259" s="65"/>
      <c r="L259" s="107">
        <f t="shared" si="51"/>
        <v>0</v>
      </c>
      <c r="N259" s="60"/>
      <c r="R259" s="58" t="str">
        <f t="shared" si="47"/>
        <v>NOT</v>
      </c>
      <c r="S259" s="58" t="str">
        <f t="shared" si="48"/>
        <v>NOT</v>
      </c>
      <c r="T259" s="58" t="str">
        <f t="shared" si="49"/>
        <v>NOT</v>
      </c>
      <c r="V259" s="58">
        <f t="shared" si="50"/>
      </c>
    </row>
    <row r="260" spans="2:22" ht="12.75">
      <c r="B260" s="194"/>
      <c r="C260" s="65"/>
      <c r="D260" s="195"/>
      <c r="E260" s="180"/>
      <c r="F260" s="196"/>
      <c r="G260" s="180"/>
      <c r="H260" s="197"/>
      <c r="I260" s="180"/>
      <c r="J260" s="197"/>
      <c r="K260" s="65"/>
      <c r="L260" s="107">
        <f t="shared" si="51"/>
        <v>0</v>
      </c>
      <c r="N260" s="60"/>
      <c r="R260" s="58" t="str">
        <f t="shared" si="47"/>
        <v>NOT</v>
      </c>
      <c r="S260" s="58" t="str">
        <f t="shared" si="48"/>
        <v>NOT</v>
      </c>
      <c r="T260" s="58" t="str">
        <f t="shared" si="49"/>
        <v>NOT</v>
      </c>
      <c r="V260" s="58">
        <f t="shared" si="50"/>
      </c>
    </row>
    <row r="261" spans="2:22" ht="12.75">
      <c r="B261" s="194"/>
      <c r="C261" s="65"/>
      <c r="D261" s="195"/>
      <c r="E261" s="180"/>
      <c r="F261" s="196"/>
      <c r="G261" s="180"/>
      <c r="H261" s="197"/>
      <c r="I261" s="180"/>
      <c r="J261" s="197"/>
      <c r="K261" s="65"/>
      <c r="L261" s="107">
        <f t="shared" si="51"/>
        <v>0</v>
      </c>
      <c r="N261" s="60"/>
      <c r="R261" s="58" t="str">
        <f t="shared" si="47"/>
        <v>NOT</v>
      </c>
      <c r="S261" s="58" t="str">
        <f t="shared" si="48"/>
        <v>NOT</v>
      </c>
      <c r="T261" s="58" t="str">
        <f t="shared" si="49"/>
        <v>NOT</v>
      </c>
      <c r="V261" s="58">
        <f t="shared" si="50"/>
      </c>
    </row>
    <row r="262" spans="2:22" ht="12.75">
      <c r="B262" s="194"/>
      <c r="C262" s="65"/>
      <c r="D262" s="195"/>
      <c r="E262" s="180"/>
      <c r="F262" s="196"/>
      <c r="G262" s="180"/>
      <c r="H262" s="197"/>
      <c r="I262" s="180"/>
      <c r="J262" s="197"/>
      <c r="K262" s="65"/>
      <c r="L262" s="107">
        <f t="shared" si="51"/>
        <v>0</v>
      </c>
      <c r="N262" s="60"/>
      <c r="R262" s="58" t="str">
        <f t="shared" si="47"/>
        <v>NOT</v>
      </c>
      <c r="S262" s="58" t="str">
        <f t="shared" si="48"/>
        <v>NOT</v>
      </c>
      <c r="T262" s="58" t="str">
        <f t="shared" si="49"/>
        <v>NOT</v>
      </c>
      <c r="V262" s="58">
        <f t="shared" si="50"/>
      </c>
    </row>
    <row r="263" spans="2:14" ht="12.75">
      <c r="B263" s="81"/>
      <c r="C263" s="65"/>
      <c r="D263" s="60"/>
      <c r="F263" s="60"/>
      <c r="H263" s="60"/>
      <c r="J263" s="60"/>
      <c r="K263" s="65"/>
      <c r="L263" s="60"/>
      <c r="N263" s="168"/>
    </row>
    <row r="264" spans="1:14" ht="18" customHeight="1">
      <c r="A264" s="198"/>
      <c r="B264" s="199"/>
      <c r="C264" s="200"/>
      <c r="D264" s="201"/>
      <c r="E264" s="202"/>
      <c r="F264" s="201"/>
      <c r="G264" s="202"/>
      <c r="H264" s="201"/>
      <c r="I264" s="202"/>
      <c r="J264" s="201"/>
      <c r="K264" s="200"/>
      <c r="L264" s="201"/>
      <c r="M264" s="202"/>
      <c r="N264" s="203"/>
    </row>
    <row r="266" spans="3:12" ht="25.5" hidden="1">
      <c r="C266" s="31" t="str">
        <f>LEFT(D266,3)</f>
        <v>1. </v>
      </c>
      <c r="D266" s="325" t="str">
        <f>CONCATENATE('4. Light Project Activities'!A14," ",'4. Light Project Activities'!B14)</f>
        <v>1. Project administration and management</v>
      </c>
      <c r="L266" s="31">
        <f aca="true" t="shared" si="52" ref="L266:L289">SUMIF($V$6:$V$263,C266,$L$6:$L$263)</f>
        <v>0</v>
      </c>
    </row>
    <row r="267" spans="3:12" ht="12.75" hidden="1">
      <c r="C267" s="31" t="str">
        <f aca="true" t="shared" si="53" ref="C267:C289">LEFT(D267,3)</f>
        <v>2. </v>
      </c>
      <c r="D267" s="325" t="str">
        <f>CONCATENATE('4. Light Project Activities'!A15," ",'4. Light Project Activities'!B15)</f>
        <v>2. Information and publicity</v>
      </c>
      <c r="L267" s="31">
        <f t="shared" si="52"/>
        <v>0</v>
      </c>
    </row>
    <row r="268" spans="3:12" ht="12.75" hidden="1">
      <c r="C268" s="31" t="str">
        <f t="shared" si="53"/>
        <v>3. </v>
      </c>
      <c r="D268" s="325" t="str">
        <f>CONCATENATE('4. Light Project Activities'!A16," ",'4. Light Project Activities'!B16)</f>
        <v>3. Cooperation activity 1</v>
      </c>
      <c r="L268" s="31">
        <f t="shared" si="52"/>
        <v>0</v>
      </c>
    </row>
    <row r="269" spans="3:12" ht="12.75" hidden="1">
      <c r="C269" s="31" t="str">
        <f t="shared" si="53"/>
        <v>4. </v>
      </c>
      <c r="D269" s="325" t="str">
        <f>CONCATENATE('4. Light Project Activities'!A17," ",'4. Light Project Activities'!B17)</f>
        <v>4. Cooperation activity 2</v>
      </c>
      <c r="L269" s="31">
        <f t="shared" si="52"/>
        <v>0</v>
      </c>
    </row>
    <row r="270" spans="3:12" ht="12.75" hidden="1">
      <c r="C270" s="31" t="str">
        <f t="shared" si="53"/>
        <v>5. </v>
      </c>
      <c r="D270" s="325" t="str">
        <f>CONCATENATE('4. Light Project Activities'!A18," ",'4. Light Project Activities'!B18)</f>
        <v>5. Cooperation activity 3</v>
      </c>
      <c r="L270" s="31">
        <f t="shared" si="52"/>
        <v>0</v>
      </c>
    </row>
    <row r="271" spans="3:12" ht="12.75" hidden="1">
      <c r="C271" s="31" t="str">
        <f t="shared" si="53"/>
        <v>6. </v>
      </c>
      <c r="D271" s="325" t="str">
        <f>CONCATENATE('4. Light Project Activities'!A19," ",'4. Light Project Activities'!B19)</f>
        <v>6. etc.</v>
      </c>
      <c r="L271" s="31">
        <f t="shared" si="52"/>
        <v>0</v>
      </c>
    </row>
    <row r="272" spans="3:12" ht="12.75" hidden="1">
      <c r="C272" s="31" t="str">
        <f t="shared" si="53"/>
        <v>7. </v>
      </c>
      <c r="D272" s="325" t="str">
        <f>CONCATENATE('4. Light Project Activities'!A20," ",'4. Light Project Activities'!B20)</f>
        <v>7. </v>
      </c>
      <c r="L272" s="31">
        <f t="shared" si="52"/>
        <v>0</v>
      </c>
    </row>
    <row r="273" spans="3:12" ht="12.75" hidden="1">
      <c r="C273" s="31" t="str">
        <f t="shared" si="53"/>
        <v>8. </v>
      </c>
      <c r="D273" s="325" t="str">
        <f>CONCATENATE('4. Light Project Activities'!A21," ",'4. Light Project Activities'!B21)</f>
        <v>8. </v>
      </c>
      <c r="L273" s="31">
        <f t="shared" si="52"/>
        <v>0</v>
      </c>
    </row>
    <row r="274" spans="3:12" ht="12.75" hidden="1">
      <c r="C274" s="31" t="str">
        <f t="shared" si="53"/>
        <v>9. </v>
      </c>
      <c r="D274" s="325" t="str">
        <f>CONCATENATE('4. Light Project Activities'!A22," ",'4. Light Project Activities'!B22)</f>
        <v>9. </v>
      </c>
      <c r="L274" s="31">
        <f t="shared" si="52"/>
        <v>0</v>
      </c>
    </row>
    <row r="275" spans="3:12" ht="12.75" hidden="1">
      <c r="C275" s="31" t="str">
        <f t="shared" si="53"/>
        <v>10.</v>
      </c>
      <c r="D275" s="325" t="str">
        <f>CONCATENATE('4. Light Project Activities'!A23," ",'4. Light Project Activities'!B23)</f>
        <v>10. </v>
      </c>
      <c r="L275" s="31">
        <f t="shared" si="52"/>
        <v>0</v>
      </c>
    </row>
    <row r="276" spans="3:12" ht="12.75" hidden="1">
      <c r="C276" s="31" t="str">
        <f t="shared" si="53"/>
        <v>11.</v>
      </c>
      <c r="D276" s="325" t="str">
        <f>CONCATENATE('4. Light Project Activities'!A24," ",'4. Light Project Activities'!B24)</f>
        <v>11. </v>
      </c>
      <c r="L276" s="31">
        <f t="shared" si="52"/>
        <v>0</v>
      </c>
    </row>
    <row r="277" spans="3:12" ht="12.75" hidden="1">
      <c r="C277" s="31" t="str">
        <f t="shared" si="53"/>
        <v>12.</v>
      </c>
      <c r="D277" s="325" t="str">
        <f>CONCATENATE('4. Light Project Activities'!A25," ",'4. Light Project Activities'!B25)</f>
        <v>12. </v>
      </c>
      <c r="L277" s="31">
        <f t="shared" si="52"/>
        <v>0</v>
      </c>
    </row>
    <row r="278" spans="2:12" ht="12.75" hidden="1">
      <c r="B278" s="403"/>
      <c r="C278" s="403">
        <f t="shared" si="53"/>
      </c>
      <c r="D278" s="403"/>
      <c r="L278" s="31">
        <f t="shared" si="52"/>
        <v>0</v>
      </c>
    </row>
    <row r="279" spans="2:12" ht="12.75" hidden="1">
      <c r="B279" s="403"/>
      <c r="C279" s="403">
        <f t="shared" si="53"/>
      </c>
      <c r="D279" s="403"/>
      <c r="L279" s="31">
        <f t="shared" si="52"/>
        <v>0</v>
      </c>
    </row>
    <row r="280" spans="2:12" ht="12.75" hidden="1">
      <c r="B280" s="403"/>
      <c r="C280" s="403">
        <f t="shared" si="53"/>
      </c>
      <c r="D280" s="403"/>
      <c r="L280" s="31">
        <f t="shared" si="52"/>
        <v>0</v>
      </c>
    </row>
    <row r="281" spans="2:12" ht="12.75" hidden="1">
      <c r="B281" s="403"/>
      <c r="C281" s="403">
        <f t="shared" si="53"/>
      </c>
      <c r="D281" s="403"/>
      <c r="L281" s="31">
        <f t="shared" si="52"/>
        <v>0</v>
      </c>
    </row>
    <row r="282" spans="2:12" ht="12.75" hidden="1">
      <c r="B282" s="403"/>
      <c r="C282" s="403">
        <f t="shared" si="53"/>
      </c>
      <c r="D282" s="403"/>
      <c r="L282" s="31">
        <f t="shared" si="52"/>
        <v>0</v>
      </c>
    </row>
    <row r="283" spans="2:12" ht="12.75" hidden="1">
      <c r="B283" s="403"/>
      <c r="C283" s="403">
        <f t="shared" si="53"/>
      </c>
      <c r="D283" s="403"/>
      <c r="L283" s="31">
        <f t="shared" si="52"/>
        <v>0</v>
      </c>
    </row>
    <row r="284" spans="2:12" ht="12.75" hidden="1">
      <c r="B284" s="403"/>
      <c r="C284" s="403">
        <f t="shared" si="53"/>
      </c>
      <c r="D284" s="403"/>
      <c r="L284" s="31">
        <f t="shared" si="52"/>
        <v>0</v>
      </c>
    </row>
    <row r="285" spans="2:12" ht="12.75" hidden="1">
      <c r="B285" s="403"/>
      <c r="C285" s="403">
        <f t="shared" si="53"/>
      </c>
      <c r="D285" s="403"/>
      <c r="L285" s="31">
        <f t="shared" si="52"/>
        <v>0</v>
      </c>
    </row>
    <row r="286" spans="2:12" ht="12.75" hidden="1">
      <c r="B286" s="403"/>
      <c r="C286" s="403">
        <f t="shared" si="53"/>
      </c>
      <c r="D286" s="403"/>
      <c r="L286" s="31">
        <f t="shared" si="52"/>
        <v>0</v>
      </c>
    </row>
    <row r="287" spans="2:12" ht="12.75" hidden="1">
      <c r="B287" s="403"/>
      <c r="C287" s="403">
        <f t="shared" si="53"/>
      </c>
      <c r="D287" s="403"/>
      <c r="L287" s="31">
        <f t="shared" si="52"/>
        <v>0</v>
      </c>
    </row>
    <row r="288" spans="2:12" ht="12.75" hidden="1">
      <c r="B288" s="403"/>
      <c r="C288" s="403">
        <f t="shared" si="53"/>
      </c>
      <c r="D288" s="403"/>
      <c r="L288" s="31">
        <f t="shared" si="52"/>
        <v>0</v>
      </c>
    </row>
    <row r="289" spans="2:12" ht="12.75" hidden="1">
      <c r="B289" s="403"/>
      <c r="C289" s="403">
        <f t="shared" si="53"/>
      </c>
      <c r="D289" s="403"/>
      <c r="L289" s="31">
        <f t="shared" si="52"/>
        <v>0</v>
      </c>
    </row>
    <row r="290" spans="3:4" ht="12.75">
      <c r="C290" s="31"/>
      <c r="D290" s="85"/>
    </row>
    <row r="291" ht="12.75">
      <c r="C291" s="31"/>
    </row>
    <row r="292" ht="12.75">
      <c r="C292" s="31"/>
    </row>
    <row r="293" ht="12.75">
      <c r="C293" s="31"/>
    </row>
    <row r="294" ht="12.75">
      <c r="C294" s="31"/>
    </row>
    <row r="295" ht="12.75">
      <c r="C295" s="31"/>
    </row>
  </sheetData>
  <sheetProtection selectLockedCells="1"/>
  <protectedRanges>
    <protectedRange sqref="A4 A224 A192 A210 A226 A246:A247 A34 A178 A96 A60 A80 A62 A98 A146 A117 A130 A119 A148 A180 A164 A8 A10 A166 A190" name="XI_XIV Előkészítő_1"/>
    <protectedRange sqref="K225 K227:K230 B225:C225 B5:C7 K232:K242 K248:K251 K16:K32 K58 B58:C58 B248:C264 K6:K7 K216:K223 B193:C209 K63:K66 K81:K84 B61:C61 B81:C95 K86:K95 B63:C79 K68:K79 K61 K99:K102 K97 B97:C97 B99:C116 K104:K116 K120:K123 K131:K134 B118:C118 B131:C145 K136:K145 K118 K149:K152 B120:C129 B147:C147 K147 K125:K129 K154:K163 B149:C163 K198:K209 K253:K264 K40:K56 K167:K170 K165 B165:C165 B167:C177 K172:K177 B227:C242 K181:K184 B212:C223 K193:K196 K191 B191:C191 B181:C189 K179 B179:C179 K186:K189 K211:K214 K244:K245 B244:C245 K11:K14 B11:C32 K35:K38 B35:C56" name="XI_XIV Előkészítő_2_1"/>
    <protectedRange sqref="B59:C59 K59" name="XI_XIV Előkészítő_2_3"/>
    <protectedRange sqref="B211:C211" name="XI_XIV Előkészítő_2"/>
    <protectedRange sqref="K5" name="XI_XIV Előkészítő_2_5"/>
    <protectedRange sqref="B9:C9 K9" name="XI_XIV Előkészítő_2_1_2"/>
    <protectedRange sqref="B33:C33 K33" name="XI_XIV Előkészítő_2_1_2_1"/>
    <protectedRange sqref="K57 B57:C57" name="XI_XIV Előkészítő_2_1_2_2"/>
    <protectedRange sqref="B243:C243 K243" name="XI_XIV Előkészítő_2_1_2_3"/>
  </protectedRanges>
  <mergeCells count="55">
    <mergeCell ref="D59:H59"/>
    <mergeCell ref="D33:H33"/>
    <mergeCell ref="B10:L10"/>
    <mergeCell ref="B35:L35"/>
    <mergeCell ref="B131:L131"/>
    <mergeCell ref="B193:L193"/>
    <mergeCell ref="B11:L11"/>
    <mergeCell ref="D191:H191"/>
    <mergeCell ref="B13:L13"/>
    <mergeCell ref="B183:L183"/>
    <mergeCell ref="B211:L211"/>
    <mergeCell ref="B34:L34"/>
    <mergeCell ref="D79:H79"/>
    <mergeCell ref="B65:L65"/>
    <mergeCell ref="D57:H57"/>
    <mergeCell ref="A1:B1"/>
    <mergeCell ref="D1:N1"/>
    <mergeCell ref="D9:H9"/>
    <mergeCell ref="D3:H3"/>
    <mergeCell ref="D5:H5"/>
    <mergeCell ref="D7:H7"/>
    <mergeCell ref="D116:H116"/>
    <mergeCell ref="D97:H97"/>
    <mergeCell ref="B99:F99"/>
    <mergeCell ref="B101:L101"/>
    <mergeCell ref="B81:F81"/>
    <mergeCell ref="B83:L83"/>
    <mergeCell ref="B37:L37"/>
    <mergeCell ref="D61:H61"/>
    <mergeCell ref="B63:F63"/>
    <mergeCell ref="B195:L195"/>
    <mergeCell ref="D209:H209"/>
    <mergeCell ref="B149:F149"/>
    <mergeCell ref="B151:L151"/>
    <mergeCell ref="D165:H165"/>
    <mergeCell ref="B166:L166"/>
    <mergeCell ref="B167:F167"/>
    <mergeCell ref="B169:L169"/>
    <mergeCell ref="D179:H179"/>
    <mergeCell ref="B181:F181"/>
    <mergeCell ref="D118:H118"/>
    <mergeCell ref="B120:F120"/>
    <mergeCell ref="B122:L122"/>
    <mergeCell ref="D129:H129"/>
    <mergeCell ref="B133:L133"/>
    <mergeCell ref="D147:H147"/>
    <mergeCell ref="D245:H245"/>
    <mergeCell ref="B250:L250"/>
    <mergeCell ref="B229:L229"/>
    <mergeCell ref="D243:H243"/>
    <mergeCell ref="B213:L213"/>
    <mergeCell ref="D223:H223"/>
    <mergeCell ref="D225:H225"/>
    <mergeCell ref="B248:L248"/>
    <mergeCell ref="B227:L227"/>
  </mergeCells>
  <conditionalFormatting sqref="D79:H79 D61:H61 B81:F81 B63:F63 D97:H97 B99:F99 D129:H129 D118:H118 B131 B120:F120 D147:H147 B149:F149 D165:H165 B167:F167 D179:H179 B181:F181 D191:H191 D209:H209 D225:H225 B227 B248">
    <cfRule type="cellIs" priority="22" dxfId="25" operator="equal" stopIfTrue="1">
      <formula>$R61</formula>
    </cfRule>
  </conditionalFormatting>
  <conditionalFormatting sqref="B166:L166">
    <cfRule type="cellIs" priority="26" dxfId="25" operator="equal" stopIfTrue="1">
      <formula>$Q$166</formula>
    </cfRule>
  </conditionalFormatting>
  <conditionalFormatting sqref="B34:L34">
    <cfRule type="cellIs" priority="27" dxfId="25" operator="equal" stopIfTrue="1">
      <formula>$Q$34</formula>
    </cfRule>
  </conditionalFormatting>
  <conditionalFormatting sqref="B193">
    <cfRule type="cellIs" priority="12" dxfId="25" operator="equal" stopIfTrue="1">
      <formula>$R193</formula>
    </cfRule>
  </conditionalFormatting>
  <conditionalFormatting sqref="B211">
    <cfRule type="cellIs" priority="13" dxfId="25" operator="equal" stopIfTrue="1">
      <formula>$R211</formula>
    </cfRule>
  </conditionalFormatting>
  <conditionalFormatting sqref="D3:H3">
    <cfRule type="cellIs" priority="11" dxfId="25" operator="equal" stopIfTrue="1">
      <formula>O$3</formula>
    </cfRule>
  </conditionalFormatting>
  <conditionalFormatting sqref="D7:H7">
    <cfRule type="cellIs" priority="10" dxfId="25" operator="equal" stopIfTrue="1">
      <formula>$Q7</formula>
    </cfRule>
  </conditionalFormatting>
  <conditionalFormatting sqref="D9:H9">
    <cfRule type="cellIs" priority="9" dxfId="25" operator="equal" stopIfTrue="1">
      <formula>$R9</formula>
    </cfRule>
  </conditionalFormatting>
  <conditionalFormatting sqref="B11">
    <cfRule type="cellIs" priority="7" dxfId="25" operator="equal" stopIfTrue="1">
      <formula>$R11</formula>
    </cfRule>
  </conditionalFormatting>
  <conditionalFormatting sqref="B10:L10">
    <cfRule type="cellIs" priority="8" dxfId="25" operator="equal" stopIfTrue="1">
      <formula>$Q$34</formula>
    </cfRule>
  </conditionalFormatting>
  <conditionalFormatting sqref="D33:H33">
    <cfRule type="cellIs" priority="6" dxfId="25" operator="equal" stopIfTrue="1">
      <formula>$R33</formula>
    </cfRule>
  </conditionalFormatting>
  <conditionalFormatting sqref="B35">
    <cfRule type="cellIs" priority="1" dxfId="25" operator="equal" stopIfTrue="1">
      <formula>$R35</formula>
    </cfRule>
  </conditionalFormatting>
  <dataValidations count="5">
    <dataValidation type="decimal" operator="greaterThanOrEqual" allowBlank="1" showInputMessage="1" showErrorMessage="1" sqref="H253:H262 H216:H220 J186:J189 H186:H189 J172:J177 H154:H163 H125:H127 J125:J127 H104:H113 J104:J113 H86:H95 J86:J95 H68:H77 J68:J77 J40:J54 H40:H54 J154:J163 H136:H145 H172:H177 J136:J145 H198:H207 J198:J207 H232:H241 J232:J241 J216:J220 J253:J262 J16:J30 H16:H30">
      <formula1>0</formula1>
    </dataValidation>
    <dataValidation type="decimal" allowBlank="1" showInputMessage="1" showErrorMessage="1" sqref="H249 D249 F249 F251 L251 D251 J251 J249 L263:L264 D263:D264 F263:F264 J263:J264 H263:H264 H251 J228 N252:N262 F244 D244 H244 J244 H212 D212 F212 F214 L214 D214 J214 J212 H214 J194 N215:N220 H208 J208 F208 L208:L209 D208 L181:L182 D182 F182 F184 L184 D184 J184 H181:H182 H184 J181:J182 N185:N189 N171:N177 L128:L129 D128 H132 F128 J128 H128 D132 F132 F134 L134 D134 J134 J132 H134 H36 N135:N145 L147 L149:L150 D150 F150 F152 L152 D152 J152 H149:H150 H152 J149:J150 N124:N127 J120:J121 H123 H120:H121 J123 D123 L123 F123 F121 D121 L120:L121 L118 D114:D115 H114:H115 J114:J115 F114:F115 L114:L115 J99:J100 H102 H99:H100 J102 D102 L102 F102 F100">
      <formula1>0</formula1>
      <formula2>99999999.99</formula2>
    </dataValidation>
    <dataValidation type="decimal" allowBlank="1" showInputMessage="1" showErrorMessage="1" sqref="D100 L99:L100 L97 N85:N95 J81:J82 H84 H81:H82 J84 D84 L84 F84 F82 N67:N77 J63:J64 H66 D82 H78 J78 F78 L81:L82 D78 L78:L79 H63:H64 J66 D66 L66 F66 F64 D64 L63:L64 L61 N103:N113 D58 H58 J58 F58 D31:D32 L36 D6 H6 J6 F6 L6 D36 J36 H38 H12 J38 D38 L38 F38 N153:N163 J167:J168 H170 H167:H168 J170 D170 L170 F170 F168 D168 L167:L168 L165 F36 H194 H196 L194 J196 D196 L196 F196 F194 D194 L132 L191 N197:N207 H221:H222 D221:D222 L221:L222 F221:F222 J221:J222 N231:N241 H228 H230 H242 J242 F242 D242 H31:H32 L228 J230 D230 L230 F230 F228 D228 L212 L225 N39:N54 F55:F56">
      <formula1>0</formula1>
      <formula2>99999999.99</formula2>
    </dataValidation>
    <dataValidation type="decimal" allowBlank="1" showInputMessage="1" showErrorMessage="1" sqref="J55:J56 H55:H56 D55:D56 L55:L56 L58 L179 L9 L242:L244 L12 D12 J12 H14 L31:L33 J14 D14 L14 F14 F12 N15:N30 F31:F32 J31:J32 L249">
      <formula1>0</formula1>
      <formula2>99999999.99</formula2>
    </dataValidation>
    <dataValidation type="list" allowBlank="1" showInputMessage="1" showErrorMessage="1" sqref="D16:D30 D40:D54 D68:D77 D86:D95 D104:D113 D125:D127 D136:D145 D154:D163 D172:D177 D186:D189 D198:D207 D216:D220 D232:D241 D253:D262">
      <formula1>$D$266:$D$277</formula1>
    </dataValidation>
  </dataValidations>
  <printOptions/>
  <pageMargins left="0.6692913385826772" right="0.15748031496062992" top="0.31496062992125984" bottom="0.31496062992125984" header="0.15748031496062992" footer="0.11811023622047245"/>
  <pageSetup fitToHeight="12" fitToWidth="1" horizontalDpi="600" verticalDpi="600" orientation="portrait" scale="67" r:id="rId1"/>
  <headerFooter alignWithMargins="0">
    <oddFooter xml:space="preserve">&amp;C&amp;"Arial,Italic"&amp;A&amp;R&amp;"Arial,Italic"Page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Vati Kht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ZeleiMariann</dc:creator>
  <cp:keywords/>
  <dc:description/>
  <cp:lastModifiedBy>Renato Vrebac</cp:lastModifiedBy>
  <cp:lastPrinted>2016-12-16T14:38:36Z</cp:lastPrinted>
  <dcterms:created xsi:type="dcterms:W3CDTF">2008-08-07T13:59:52Z</dcterms:created>
  <dcterms:modified xsi:type="dcterms:W3CDTF">2018-12-12T14:07:34Z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