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150" windowHeight="10785" tabRatio="746" activeTab="0"/>
  </bookViews>
  <sheets>
    <sheet name="Assumptions" sheetId="1" r:id="rId1"/>
    <sheet name="Project plan" sheetId="2" r:id="rId2"/>
    <sheet name="Personal c.&amp;Equipment" sheetId="3" r:id="rId3"/>
    <sheet name="Subcontracting" sheetId="4" r:id="rId4"/>
    <sheet name="Travel costs" sheetId="5" r:id="rId5"/>
    <sheet name="Other costs" sheetId="6" r:id="rId6"/>
    <sheet name="Budget control" sheetId="7" r:id="rId7"/>
    <sheet name="Liquidity development" sheetId="8" r:id="rId8"/>
    <sheet name="Fin. capacity" sheetId="9" r:id="rId9"/>
  </sheets>
  <externalReferences>
    <externalReference r:id="rId12"/>
  </externalReferences>
  <definedNames>
    <definedName name="_xlfn.IFERROR" hidden="1">#NAME?</definedName>
    <definedName name="Partners">'[1]Partners'!$D$3:$D$6</definedName>
    <definedName name="_xlnm.Print_Area" localSheetId="7">'Liquidity development'!$A$4:$I$47</definedName>
    <definedName name="Z_571185C7_33C1_45E8_A5C3_35C8CA4B5A7E_.wvu.Cols" localSheetId="6" hidden="1">'Budget control'!$H:$I</definedName>
    <definedName name="Z_571185C7_33C1_45E8_A5C3_35C8CA4B5A7E_.wvu.Cols" localSheetId="8" hidden="1">'Fin. capacity'!$G:$H</definedName>
    <definedName name="Z_571185C7_33C1_45E8_A5C3_35C8CA4B5A7E_.wvu.Cols" localSheetId="2" hidden="1">'Personal c.&amp;Equipment'!$K:$L</definedName>
    <definedName name="Z_571185C7_33C1_45E8_A5C3_35C8CA4B5A7E_.wvu.Cols" localSheetId="1" hidden="1">'Project plan'!$G:$H</definedName>
    <definedName name="Z_571185C7_33C1_45E8_A5C3_35C8CA4B5A7E_.wvu.Cols" localSheetId="3" hidden="1">'Subcontracting'!$H:$I</definedName>
  </definedNames>
  <calcPr fullCalcOnLoad="1"/>
</workbook>
</file>

<file path=xl/comments7.xml><?xml version="1.0" encoding="utf-8"?>
<comments xmlns="http://schemas.openxmlformats.org/spreadsheetml/2006/main">
  <authors>
    <author>Tomislav Hrastić</author>
  </authors>
  <commentList>
    <comment ref="R7" authorId="0">
      <text>
        <r>
          <rPr>
            <sz val="9"/>
            <rFont val="Tahoma"/>
            <family val="0"/>
          </rPr>
          <t xml:space="preserve">MAX 75% od ukupnih troškova projekta za CRO partnera
</t>
        </r>
      </text>
    </comment>
    <comment ref="R26" authorId="0">
      <text>
        <r>
          <rPr>
            <sz val="9"/>
            <rFont val="Tahoma"/>
            <family val="0"/>
          </rPr>
          <t>MAX 75% od ukupnih troškova projekta za SLO partnera</t>
        </r>
      </text>
    </comment>
    <comment ref="R23" authorId="0">
      <text>
        <r>
          <rPr>
            <sz val="9"/>
            <rFont val="Tahoma"/>
            <family val="0"/>
          </rPr>
          <t xml:space="preserve">200.000 eura (preračunato u HRK po tečaju iz uputa 1EUR= 7,40 HRK)
</t>
        </r>
      </text>
    </comment>
    <comment ref="R24" authorId="0">
      <text>
        <r>
          <rPr>
            <sz val="9"/>
            <rFont val="Tahoma"/>
            <family val="0"/>
          </rPr>
          <t>Eurostars part MAX 200.000 EUR (preračunato u HRK 1EUR=7,40 HRK)</t>
        </r>
      </text>
    </comment>
  </commentList>
</comments>
</file>

<file path=xl/sharedStrings.xml><?xml version="1.0" encoding="utf-8"?>
<sst xmlns="http://schemas.openxmlformats.org/spreadsheetml/2006/main" count="392" uniqueCount="259">
  <si>
    <t>TBD</t>
  </si>
  <si>
    <t>E!xxx</t>
  </si>
  <si>
    <t>Project partner number</t>
  </si>
  <si>
    <t>Name of partner</t>
  </si>
  <si>
    <t>Acronym</t>
  </si>
  <si>
    <t>PP1</t>
  </si>
  <si>
    <t>PP2</t>
  </si>
  <si>
    <t>PP3</t>
  </si>
  <si>
    <t>PP4</t>
  </si>
  <si>
    <t>Country member</t>
  </si>
  <si>
    <t>Croatia</t>
  </si>
  <si>
    <t>Slovenia</t>
  </si>
  <si>
    <t>Slo parner 1</t>
  </si>
  <si>
    <t>Slo parner 2</t>
  </si>
  <si>
    <t>Cro 1</t>
  </si>
  <si>
    <t>Slo 1</t>
  </si>
  <si>
    <t>Slo 2</t>
  </si>
  <si>
    <t>Full name</t>
  </si>
  <si>
    <t>Full name 1</t>
  </si>
  <si>
    <t>Full name 2</t>
  </si>
  <si>
    <t>Full name 3</t>
  </si>
  <si>
    <t>Full name 4</t>
  </si>
  <si>
    <t>Contribution %</t>
  </si>
  <si>
    <t>Project assignment</t>
  </si>
  <si>
    <t>Indirect costs  (overhead max 20%)</t>
  </si>
  <si>
    <t>Indirect work implied to the companies that are already operating and where it is part of human resources involved indirectly in the project (eg accounting, shared services, etc.).</t>
  </si>
  <si>
    <t>Personal computers</t>
  </si>
  <si>
    <t>Expressions</t>
  </si>
  <si>
    <t>Computer consumables</t>
  </si>
  <si>
    <t>Lab measures</t>
  </si>
  <si>
    <t>FSB projecting</t>
  </si>
  <si>
    <t>Total Equip. &amp; Consumables</t>
  </si>
  <si>
    <t>Total Subcontracting costs</t>
  </si>
  <si>
    <t>Table No. 10-030 : Personnel costs (gross) for partner:</t>
  </si>
  <si>
    <t>Table No. 10-040 : Equipment &amp; Consumables for partner:</t>
  </si>
  <si>
    <t>Total other costs</t>
  </si>
  <si>
    <t>Rental expenses</t>
  </si>
  <si>
    <t>Rental utilities</t>
  </si>
  <si>
    <t>Total personnel costs</t>
  </si>
  <si>
    <t>Total</t>
  </si>
  <si>
    <t>Maximum</t>
  </si>
  <si>
    <t>Control</t>
  </si>
  <si>
    <t>Total development expenses CRO part</t>
  </si>
  <si>
    <t>CRO</t>
  </si>
  <si>
    <t>Table No. 10-032 : Personnel costs (gross) for partner:</t>
  </si>
  <si>
    <t>Table No. 10-038 : Equipment &amp; Consumables for partner:</t>
  </si>
  <si>
    <t>Table No. 10-046 : Subcontracting costs for partner:</t>
  </si>
  <si>
    <t>Table No. 10-048 : Subcontracting costs for partner:</t>
  </si>
  <si>
    <t>Table No. 10-062 : Other not mentioned costs for partner:</t>
  </si>
  <si>
    <t>Table No. 10-064 : Other not mentioned costs for partner:</t>
  </si>
  <si>
    <t>SLO</t>
  </si>
  <si>
    <t>Total development expenses SLO part</t>
  </si>
  <si>
    <t>Total development expenses / Whole project</t>
  </si>
  <si>
    <t>WHP</t>
  </si>
  <si>
    <t>Description of activities, components, means</t>
  </si>
  <si>
    <t>Responsible partner</t>
  </si>
  <si>
    <t xml:space="preserve"> - Preparation of the project application,
 - Developing and coordination of project partnership,
 - Assignment of activities to each Project Partner.
 - Preparation of Partnership Agreement </t>
  </si>
  <si>
    <t>Application package (Application form, Financial plan, Partnership Agreement)</t>
  </si>
  <si>
    <t>TOTAL COSTS</t>
  </si>
  <si>
    <t>Start date</t>
  </si>
  <si>
    <t>End date</t>
  </si>
  <si>
    <t>Patent registration</t>
  </si>
  <si>
    <t>Task or Action No:</t>
  </si>
  <si>
    <t>Table No. 10-026: Detail Cro 2 partner info</t>
  </si>
  <si>
    <t>Table No. 10-025 : Detail Cro 1 partner info</t>
  </si>
  <si>
    <t>Table No. 10-015 : Project partners</t>
  </si>
  <si>
    <t>Table No. 10-010 : Basic project info</t>
  </si>
  <si>
    <t>PP1/Cro 1</t>
  </si>
  <si>
    <t>PP3/Slo 1</t>
  </si>
  <si>
    <t>PP2/Cro 2</t>
  </si>
  <si>
    <t>Table No. 10-028: PROJECT PLAN / Time frame with action plan</t>
  </si>
  <si>
    <t>All amounts are in Euro (€)</t>
  </si>
  <si>
    <t>Development phase with Eureka</t>
  </si>
  <si>
    <t xml:space="preserve">    Reinvestment from last profit and lost account (GFI Financial document encl.)</t>
  </si>
  <si>
    <t xml:space="preserve">    Free cash flow from current business activity (Table below)</t>
  </si>
  <si>
    <t xml:space="preserve">    Increasing capital (to be explain in encl.)</t>
  </si>
  <si>
    <t xml:space="preserve">    Partner break-in (to be explain in encl.)</t>
  </si>
  <si>
    <t xml:space="preserve">    Long term credit from bank or other fin. institutions (to be explain in encl.)</t>
  </si>
  <si>
    <t xml:space="preserve">   Other source - to be quoted - (to be explain in encl.)</t>
  </si>
  <si>
    <t>NET CASH FLOW</t>
  </si>
  <si>
    <t>Note No.1.</t>
  </si>
  <si>
    <t xml:space="preserve">Reinvestment from last profit and lost account (GFI Financial document encl.). Retain profit from previous years is 129.872 HRK, retain profit from current financial year 2009. is 21.088 HRK. </t>
  </si>
  <si>
    <t>It is total 150.960 HRK / 7,3= 20.679,45 €. Due to 6 months sift of Eureka payments  partner need to reserve more than costs, according to table above.</t>
  </si>
  <si>
    <t>Free cash flow from current business activity</t>
  </si>
  <si>
    <t>Gross margin (from GFI Financial document encl.) in %</t>
  </si>
  <si>
    <t>Note No.2.</t>
  </si>
  <si>
    <t>Gross margin (from GFI Financial document encl.) is 9,05% (gross profit 271.571 HRK)</t>
  </si>
  <si>
    <t>Liquidity - development phase</t>
  </si>
  <si>
    <t xml:space="preserve">    Short term loan from owners (Document encl.)</t>
  </si>
  <si>
    <t>Scrap:</t>
  </si>
  <si>
    <t>CUMMULATIVE NET CASH FLOW</t>
  </si>
  <si>
    <t xml:space="preserve">Table No. 10-020 : Fiscal Quarters and 3. months periods in development </t>
  </si>
  <si>
    <t>Q3</t>
  </si>
  <si>
    <t>Q4</t>
  </si>
  <si>
    <t>1st 3.m. period</t>
  </si>
  <si>
    <t>2nd 3.m. period</t>
  </si>
  <si>
    <t>Q1</t>
  </si>
  <si>
    <t>3rd 3.m. period</t>
  </si>
  <si>
    <t>Q2</t>
  </si>
  <si>
    <t>4th 3.m. period</t>
  </si>
  <si>
    <t>5th 3.m. period</t>
  </si>
  <si>
    <t>6th 3.m. period</t>
  </si>
  <si>
    <t>7th 3.m. period</t>
  </si>
  <si>
    <t>8th 3.m. period</t>
  </si>
  <si>
    <t>9th 3.m. period</t>
  </si>
  <si>
    <t>10th 3.m. period</t>
  </si>
  <si>
    <t>11th 3.m. period</t>
  </si>
  <si>
    <t>12th 3.m. period</t>
  </si>
  <si>
    <t>Q:</t>
  </si>
  <si>
    <t>Year:</t>
  </si>
  <si>
    <t>Opis aktivnosti</t>
  </si>
  <si>
    <t>Očekivani rezultat</t>
  </si>
  <si>
    <t>Odgovoran</t>
  </si>
  <si>
    <t>partner</t>
  </si>
  <si>
    <t>aktivnosti</t>
  </si>
  <si>
    <t>trošak</t>
  </si>
  <si>
    <t xml:space="preserve">Last Eureka Instalment </t>
  </si>
  <si>
    <t>CASH OUTFLOW (Development expenses by periods)</t>
  </si>
  <si>
    <t>1. EUREKA GRANT planned financial commitment</t>
  </si>
  <si>
    <t>Table No. 10-080 :Financial capacity for Eureka partner:</t>
  </si>
  <si>
    <t>Current business activity contracts &amp; account receivables, (Finan. doc. enclosed)</t>
  </si>
  <si>
    <t>Table No. 10-082 :Current business activity for partner:</t>
  </si>
  <si>
    <t xml:space="preserve">    Short term credit from bank or other fin. institutions (some bank, to encl.)</t>
  </si>
  <si>
    <t>CASH INFLOW (1.+2.)</t>
  </si>
  <si>
    <r>
      <t xml:space="preserve">Project title / </t>
    </r>
    <r>
      <rPr>
        <sz val="10"/>
        <rFont val="Arial"/>
        <family val="2"/>
      </rPr>
      <t>naziv projekta</t>
    </r>
    <r>
      <rPr>
        <b/>
        <sz val="10"/>
        <color indexed="30"/>
        <rFont val="Arial"/>
        <family val="2"/>
      </rPr>
      <t xml:space="preserve">: </t>
    </r>
  </si>
  <si>
    <r>
      <rPr>
        <b/>
        <sz val="10"/>
        <rFont val="Arial"/>
        <family val="2"/>
      </rPr>
      <t>Engleski …….;</t>
    </r>
    <r>
      <rPr>
        <sz val="10"/>
        <rFont val="Arial"/>
        <family val="2"/>
      </rPr>
      <t xml:space="preserve">
Hrvatski ……..;</t>
    </r>
  </si>
  <si>
    <r>
      <t xml:space="preserve">Project summary / </t>
    </r>
    <r>
      <rPr>
        <sz val="10"/>
        <rFont val="Arial"/>
        <family val="2"/>
      </rPr>
      <t>kratki opis projekta</t>
    </r>
    <r>
      <rPr>
        <b/>
        <sz val="10"/>
        <rFont val="Arial"/>
        <family val="2"/>
      </rPr>
      <t xml:space="preserve"> </t>
    </r>
    <r>
      <rPr>
        <b/>
        <sz val="10"/>
        <color indexed="30"/>
        <rFont val="Arial"/>
        <family val="2"/>
      </rPr>
      <t xml:space="preserve">: </t>
    </r>
  </si>
  <si>
    <r>
      <t xml:space="preserve">Describe the concrete results expected at the end of the project - new products, prototype, IPR, process, etc.  / </t>
    </r>
    <r>
      <rPr>
        <sz val="10"/>
        <rFont val="Arial"/>
        <family val="2"/>
      </rPr>
      <t>Opis konkretnih rezultata koji se očekuju na kraju projekta</t>
    </r>
  </si>
  <si>
    <r>
      <rPr>
        <b/>
        <sz val="10"/>
        <rFont val="Arial"/>
        <family val="2"/>
      </rPr>
      <t>Engleski …….;</t>
    </r>
    <r>
      <rPr>
        <sz val="10"/>
        <rFont val="Arial"/>
        <family val="2"/>
      </rPr>
      <t xml:space="preserve">
Hrvatski ……..;
</t>
    </r>
  </si>
  <si>
    <r>
      <rPr>
        <b/>
        <sz val="10"/>
        <rFont val="Arial"/>
        <family val="2"/>
      </rPr>
      <t>Engleski …….;</t>
    </r>
    <r>
      <rPr>
        <sz val="10"/>
        <rFont val="Arial"/>
        <family val="2"/>
      </rPr>
      <t xml:space="preserve">
Hrvatski ……..;
max. 1/2 strane teksta ili 10 rečenica što je manje!</t>
    </r>
  </si>
  <si>
    <t>OIB:</t>
  </si>
  <si>
    <t>Skraćena tvrtka / naziv:</t>
  </si>
  <si>
    <t>Ulica i broj:</t>
  </si>
  <si>
    <t>Mjesto i poštanski broj:</t>
  </si>
  <si>
    <t>Telefon:</t>
  </si>
  <si>
    <t>Voditelj projekta:</t>
  </si>
  <si>
    <t>E-mail voditelja projekta:</t>
  </si>
  <si>
    <t>Odgovorna osoba tvrtke:</t>
  </si>
  <si>
    <t>Godina osnivanja tvrtke:</t>
  </si>
  <si>
    <t>Broj zaposlenih:</t>
  </si>
  <si>
    <t>Od toga u istraživanju i razvoju:</t>
  </si>
  <si>
    <t>Bruto promet zadnje pune godine:</t>
  </si>
  <si>
    <t>Table No. 10-027: Detail Slo 1 partner info</t>
  </si>
  <si>
    <t>Matični ili odgovarajuči broj:</t>
  </si>
  <si>
    <t>Table No. 10-028: Detail Slo 2 partner info</t>
  </si>
  <si>
    <t>New development cost     New development cost    New development cost     New development cost    New development cost     New development cost     New development cost     New development cost</t>
  </si>
  <si>
    <t>Napomena: Za pravilni prikaz podataka i analize iz ove tablice potrebno je znanje iz financijske analize!</t>
  </si>
  <si>
    <t>Technical business consultant</t>
  </si>
  <si>
    <t>Naziv tvrtke:</t>
  </si>
  <si>
    <t>Measurement tools</t>
  </si>
  <si>
    <t>Laboratory equipment</t>
  </si>
  <si>
    <t>Cro 2</t>
  </si>
  <si>
    <t>OBAVEZNO PRILAGODITI DATUME PREMA UPUTAMA U PRIRUČNIKU</t>
  </si>
  <si>
    <t>Total travel costs</t>
  </si>
  <si>
    <t xml:space="preserve">Ovaj dokument je namijenjen Natjecateljima kao pomoć prilikom izrade tabličnih prikaza za poslovni plan. </t>
  </si>
  <si>
    <t>Agencija HAMAG-BICRO ne odgovara za sadržaj, ispravnost ili eventualne greške u ovim tablicama već u najboljoj namjeri ih daje kako bi olakšala proces pripreme poslovnog plana. Natjecatelj je isključivo odgovoran za upotrebu ovih tablica.</t>
  </si>
  <si>
    <t>Likvidnost razvoja</t>
  </si>
  <si>
    <t>Ukupno</t>
  </si>
  <si>
    <t xml:space="preserve">   Drugi izvori - navesti - (objasniti u prilozima)</t>
  </si>
  <si>
    <t xml:space="preserve">    Ostali izvori - navesti - (objasniti u prilozima)</t>
  </si>
  <si>
    <t>1. Razvojni troškovi po periodima</t>
  </si>
  <si>
    <t>Table No. 10-082: Current business activity for partner:</t>
  </si>
  <si>
    <t>Slobodni novčani tok iz trenutnih poslovnih aktivnosti</t>
  </si>
  <si>
    <t>Slobodni novčani tok iz trenutne poslovne poslovne aktivnosti</t>
  </si>
  <si>
    <t>All amounts are in HRK</t>
  </si>
  <si>
    <t xml:space="preserve"> - Technical management, 
 - Administrative management, 
 - Organisation and coordination of dissemination activities, 
 - Kick-of meeting, </t>
  </si>
  <si>
    <t>Research activity: XYZ</t>
  </si>
  <si>
    <t>Research and report on activity</t>
  </si>
  <si>
    <t>The prototype testing and simulation of the solution including the implementation of sales model (Corrections).</t>
  </si>
  <si>
    <t>Solution has been finished and ready for first testing with real cutomers</t>
  </si>
  <si>
    <t>Project coordinator</t>
  </si>
  <si>
    <t>Technical coordinator</t>
  </si>
  <si>
    <t>Monthly salary (Gross II)</t>
  </si>
  <si>
    <t>Administrative assistant</t>
  </si>
  <si>
    <t>Programer</t>
  </si>
  <si>
    <t>C. NETO NOVČANI PRIMICI</t>
  </si>
  <si>
    <t>D. KUMULATIVNI NETO NOVČANI PRIMICI</t>
  </si>
  <si>
    <t>Svi iznosi su u HRK</t>
  </si>
  <si>
    <t>HRV partner 1 d.o.o.</t>
  </si>
  <si>
    <t>HRV partner 2 d.o.o.</t>
  </si>
  <si>
    <t>NAJVIŠA MOGUĆA PLAĆA KOJA JE OPRAVDANA KROZ PROJEKT PO ZAPOSLENOM IZNOSI 27.000 KN BRUTO II MJESEČNO. UKOLIKO POSTOJE ZAPOSLENI KOJI IMAJU VEĆU PLAĆU OD TOGA, RAZLIKU SNOSI KORISNIK. POVEĆANJA PLAĆA TIJEKOM TRAJANJA PROJEKTA NISU DOPUŠTENA, TJ. SAV TROŠAK POVEĆANJA SNOSI KORISNIK.</t>
  </si>
  <si>
    <t>Milestone &amp; deliverables</t>
  </si>
  <si>
    <t xml:space="preserve">1 - kick-of meeting                                   
4 - national and 2 international  workshops                                    </t>
  </si>
  <si>
    <t>Costs (in HRK)</t>
  </si>
  <si>
    <t>U narednim tablicama razrađeni su troškovi prema kategorijama za dva hrvatska partnera. Ako postoji samo jedan, puni se samo jedna tablica (Cro 1), druga ostaje prazna tj. upisuju se 0. U ovom primjeru je prikazana samo jedna godina razvoja. Kako su dozvoljene maksimalno tri godine razvoja, u projektima dužim od jedne godine potrebno je primjeniti (popuniti) formule i izračune za godine i stvarna tromjesečja. Nepotrebne godine tj. tromjesečja nemojte prikazivati u poslovnom planu (Totale naravno da!).</t>
  </si>
  <si>
    <r>
      <t>As a justification of the above costs a list of last three months of gross wagesin is attached ...... or "startup" companies can clarify with some benchmark wages / obligatory for cro partners /</t>
    </r>
    <r>
      <rPr>
        <i/>
        <sz val="9"/>
        <color indexed="10"/>
        <rFont val="Arial"/>
        <family val="2"/>
      </rPr>
      <t xml:space="preserve"> Hrvatski partneri obavezni su priložiti  zadnje tri mjesečne platne liste u prilogu EPP. Na osnovi nje se izračuna prosječni Bruto II pomnoži sa tri mjeseca (kvartalni iznosi) i  primjeni % sudjelovanja u projektu. Indirektni rad se odnosi na osobe koje su stvarno zaposlene kod natjecatelja ali doprinose projektu indirektno (npr. računovodstvo, vozač, skladištar i sl. - pazite na max. i dokažite da oni postoje!).</t>
    </r>
  </si>
  <si>
    <t>coordinator CRO2</t>
  </si>
  <si>
    <t>Technical administrator</t>
  </si>
  <si>
    <t>Labaratory assistant</t>
  </si>
  <si>
    <t>Labaratory Microscope</t>
  </si>
  <si>
    <t>Table No. 10-046 : Travel costs for partner:</t>
  </si>
  <si>
    <t>Travel to Lichtenfels, Germany (2x)</t>
  </si>
  <si>
    <t>Travel to Plovdiv, Bulgaria (2x)</t>
  </si>
  <si>
    <t>Ukupni troškovi za ovu grupu troškova smiju iznositi maksimalno 4% od ukupne vrijednosti opravdanih troškova hrvatske strane projekta. Za potrebe smještaja prihvatljiv je trošak hotela s najviše četiri zvjezdice i dnevnica, a prilikom prijevoza zrakoplovom karte ekonomske klase. Prilikom praćenja i pravdanja ovih troškova biti će potrebno dostaviti putne naloge koji uključuju sve potrebne informacije za analizu obračuna (ime i prezime zaposlenika, informacije o smještaju, boarding karte itd.). Planirane destinacije i putovanja je potrebno detaljno prezentirati (trošak puta, smještaja, dnevnice) i obrazložiti razloge za ista.</t>
  </si>
  <si>
    <t>Iznosi sufinanciranja</t>
  </si>
  <si>
    <t xml:space="preserve">    Reinvestiranje iz zadržane dobiti prethodne financijske godine (objasniti i dokumentirati, pismo uprave i sl. - vidi upute za EPP)</t>
  </si>
  <si>
    <t xml:space="preserve">    Reinvestiranje iz kapitalnih rezervi prethodne financijske godine</t>
  </si>
  <si>
    <t xml:space="preserve">    Planirana dokapitalizacija (objasniti i dokazati izvore)</t>
  </si>
  <si>
    <t xml:space="preserve">    Planirani novčani tok iz trenutnih aktivnosti (Tablica niže - dio koji možete dokazano izdvojiti a da ne ugrožavate redovno poslovanje)</t>
  </si>
  <si>
    <t xml:space="preserve">    Planirani kratkoročni zajam od vlasnika (priložiti dokument i izvore)</t>
  </si>
  <si>
    <t xml:space="preserve">    Pismo namjere banke ili druge fin. institucije (IME i objašnjenje u prilogu)</t>
  </si>
  <si>
    <t>Npr. Pismo namjere banke je potrebno realizirati ukoliko natjecatelj prođe evaluaciju i dođe u proces ugovaranja!</t>
  </si>
  <si>
    <t xml:space="preserve">    Realizirani kredit od banke ili druge fin. institucije (objasniti u prilozima)</t>
  </si>
  <si>
    <t>Napomena</t>
  </si>
  <si>
    <t>Ova vrsta izvora smatra se visoko rizična i preporučamo ju uključiti ukoliko nemate dobrih i dokazivih drugih izvora. Ovim izvorom direktno ulazite u</t>
  </si>
  <si>
    <t>redovno poslovanje koje je tek u planu i koje treba biti dovoljno visoko i dokazivo da dio koji ćete tu izdvojiti neće ugroziti toliko bitno vaše redovno</t>
  </si>
  <si>
    <t>Trenutne poslovne aktivnosti . Ugovori,  računi i sl. prihodi</t>
  </si>
  <si>
    <t>Dokaziva bruto marža (npr. iz zadnjeg GFI fin. dokumenta) npr.  12 %</t>
  </si>
  <si>
    <t xml:space="preserve">poslovanje. Zbog toga je tu potrebno priložiti prvo dokazive dokumente (ugovori, računi i sl.), zatim proračunati bruto maržu i doći do maksimalno </t>
  </si>
  <si>
    <t xml:space="preserve">mogućih izdvajanja. Tada treba proračunati koliki dio možete izdvojiti a da ne ugrozite svoje redovno poslovanje i takav iznos i izdvajanje potkrepiti izjavom </t>
  </si>
  <si>
    <t>odgovorne osobe.</t>
  </si>
  <si>
    <t>Dio koji možemo izdvojiti da ne ugrozimo redovno poslovanje:</t>
  </si>
  <si>
    <t>2. Dokazivi izvori financiranja Natjecatelja</t>
  </si>
  <si>
    <t>A. NOVČANI PRIMICI (1.+2.)</t>
  </si>
  <si>
    <t>2. Ostali izdaci (sanacija gubitka ispod visine kapitala i sl.)</t>
  </si>
  <si>
    <t>B. NOVČANI IZDACI (1. + 2.)</t>
  </si>
  <si>
    <t>Svi planirani izvori  boduju se u procesu evaluacije, a realiziraju u procesu ugovaranja i čišćenja proračuna - prije početka sufinanciranja!</t>
  </si>
  <si>
    <t>Pozitivan kumulativ neto novčanih primitaka u svakom promatranom periodu dokazuje likvidnost razvoja projekta, a kvatiteta izvora obzirom na rizik,</t>
  </si>
  <si>
    <t>kvalitetu i dokaze, boduje se u skladu sa navedenim i objašnjenim.</t>
  </si>
  <si>
    <t>uspjeha koji je inicijalno pridružen projektima inovacija, istraživanja i razvoja, jasno je da natjecatelj treba imati siguran, jasan i dokaziv izvor sredstava svog</t>
  </si>
  <si>
    <t>dijela razvoja.</t>
  </si>
  <si>
    <t>Tablica likvidnosti koju prikazujemo za period razvoja jedne godine samo je jedan mogući primjer na kojem možete graditi i modelirati svoju financijsku</t>
  </si>
  <si>
    <t>konstrukciju projekta. Znanje investicijskog projektiranja i analize boniteta i ovdje je dobrodošlo za ostvarenje što je moguće više bodova.</t>
  </si>
  <si>
    <t xml:space="preserve">Napomena: </t>
  </si>
  <si>
    <t xml:space="preserve">Ponavljamo, Agencija HAMAG-BICRO ne odgovara za sadržaj, ispravnost ili eventualne greške u ovim tablicama već u najboljoj namjeri ih prikazuje kako bi olakšala </t>
  </si>
  <si>
    <t>proces pripreme poslovnog plana. Natjecatelj je isključivo odgovoran za upotrebu ovih tablica i prilagodbi svojeg modela, kvartala i godina.</t>
  </si>
  <si>
    <t>Treba se držati stvarnih računovodstvenih kvartala, što znači da prvi 3-mjesečni kvartal ne mora nužno odgovarati prvom računovodstvenom kvartalu i obrnuto. Prilikom planiranja kvartala uzmite u obzir datume iz poziva i dodajte rezervu (evaluacija, čišćenje, ugovaranje i sl.).</t>
  </si>
  <si>
    <t>Likvidnost razvoja onog dijela projekta koji se odnosi na promatranog natjecatelja najvažnja je financijska ocjena koja se još naziva financijski kapacitet natjecatelja.</t>
  </si>
  <si>
    <t>U toku razvoja financijsaka sredstva se odlijevaju, izdvajaju i smanjuju financijski kapacitet natjecatelja za cijelo vrijeme razvoja. Kada tome dodamo i neizvjesnost</t>
  </si>
  <si>
    <t>Pozitivan kumulativ neto novčanih primitaka u svakom promatranom periodu dokazuje likvidnost razvoja projekta, a kvaliteta izvora obzirom na rizik,</t>
  </si>
  <si>
    <t>Table No. 10-070 : Eurostars budget control for all partners</t>
  </si>
  <si>
    <t>Eurostars BUDGET CONTROL</t>
  </si>
  <si>
    <t>Total Eurostars CRO part</t>
  </si>
  <si>
    <t>Total Eurostars SLO part</t>
  </si>
  <si>
    <t>Total Eurostars part / Whole project</t>
  </si>
  <si>
    <t>Financing commitment Eurostars part</t>
  </si>
  <si>
    <t>Table No. 10-080: Financial capacity for Eurostars partner</t>
  </si>
  <si>
    <t>Table No. 10-084: Financial capacity for Eurostars partner</t>
  </si>
  <si>
    <t>1. Eurostars GRANT</t>
  </si>
  <si>
    <t>Development phase with Eurostars</t>
  </si>
  <si>
    <t xml:space="preserve">Eurostars /HAMAG-BICRO note: </t>
  </si>
  <si>
    <r>
      <rPr>
        <b/>
        <i/>
        <sz val="9"/>
        <color indexed="10"/>
        <rFont val="Arial"/>
        <family val="2"/>
      </rPr>
      <t>Eurostars /HAMAG-BICRO note</t>
    </r>
    <r>
      <rPr>
        <b/>
        <i/>
        <sz val="9"/>
        <rFont val="Arial"/>
        <family val="2"/>
      </rPr>
      <t>:</t>
    </r>
    <r>
      <rPr>
        <i/>
        <sz val="9"/>
        <rFont val="Arial"/>
        <family val="2"/>
      </rPr>
      <t xml:space="preserve"> The above amounts are subject to review. </t>
    </r>
    <r>
      <rPr>
        <i/>
        <sz val="9"/>
        <color indexed="10"/>
        <rFont val="Arial"/>
        <family val="2"/>
      </rPr>
      <t>Za jedinične iznose veće od 20.000,00 HRK, hrvatski parneri su obavezni priložiti minimalno tri ponude. Za manje iznose možete priložiti jednu ponudu ili ispod tablice napisati analitiku sa pozivom na izvor podataka!</t>
    </r>
  </si>
  <si>
    <t>Unforeseen costs - overplanned (max. 5% in Eurostars total)</t>
  </si>
  <si>
    <t>Ostali partneri van Hrvatske ne trebaju ovdje puniti jedinične ostale troškove. Ali trebaju popuniti iznose u tablici koja slijedi - Eurostars budget control i pripadajuće totale.</t>
  </si>
  <si>
    <r>
      <t>Eurostars project code/</t>
    </r>
    <r>
      <rPr>
        <sz val="10"/>
        <rFont val="Arial"/>
        <family val="2"/>
      </rPr>
      <t xml:space="preserve"> Eurostars šifra</t>
    </r>
    <r>
      <rPr>
        <b/>
        <sz val="10"/>
        <rFont val="Arial"/>
        <family val="2"/>
      </rPr>
      <t xml:space="preserve"> </t>
    </r>
  </si>
  <si>
    <t>Ukupan trošak u projektnom planu treba odgovarati ukupnom trošku projekta sa svim uključenim partnerima te odgovarati TOTALU u tablici Eurostars Budget control!</t>
  </si>
  <si>
    <t>Ostali partneri van Hrvatske ne trebaju prilagati platne liste. Ali trebaju popuniti iznose u tablici koja slijedi - Eurostars budget control i pripadajuće totale.</t>
  </si>
  <si>
    <r>
      <rPr>
        <b/>
        <i/>
        <sz val="9"/>
        <color indexed="10"/>
        <rFont val="Arial"/>
        <family val="2"/>
      </rPr>
      <t>Eurostars /HAMAG-BICRO note</t>
    </r>
    <r>
      <rPr>
        <b/>
        <i/>
        <sz val="9"/>
        <rFont val="Arial"/>
        <family val="2"/>
      </rPr>
      <t>:</t>
    </r>
    <r>
      <rPr>
        <i/>
        <sz val="9"/>
        <rFont val="Arial"/>
        <family val="2"/>
      </rPr>
      <t xml:space="preserve"> The above amounts are subject to review. </t>
    </r>
    <r>
      <rPr>
        <i/>
        <sz val="9"/>
        <color indexed="10"/>
        <rFont val="Arial"/>
        <family val="2"/>
      </rPr>
      <t>Za jedinične iznose veće od 20.000 HRK, hrvatski parneri su obavezni priložiti minimalno tri ponude. Za manje iznose možete priložiti jednu ponudu ili ispod tablice napisati analitiku sa pozivom na izvor podataka!</t>
    </r>
  </si>
  <si>
    <t>Ostali partneri van Hrvatske ne trebaju ovdje puniti jediničnu opremu i potrošni materijal. Ali trebaju popuniti iznose u tablici koja slijedi - Eurostars budget control i pripadajuće totale.</t>
  </si>
  <si>
    <t>Ostali partneri van Hrvatske ne trebaju ovdje puniti troškove ugovornih vanjskih usluga. Ali trebaju popuniti iznose u tablici koja slijedi - Eurostars budget control i pripadajuće totale.</t>
  </si>
  <si>
    <t>Ostali partneri van Hrvatske ne trebaju ovdje puniti jedinične putne troškove. Ali trebaju popuniti iznose u tablici koja slijedi - Eurostars budget control i pripadajuće totale.</t>
  </si>
  <si>
    <t>2020.</t>
  </si>
  <si>
    <t>2021.</t>
  </si>
  <si>
    <t>2022.</t>
  </si>
  <si>
    <t>…</t>
  </si>
  <si>
    <t>Trošak TSN za Q1 nastaje u Q2, zbog toga postoji pomak u financiranju. I tako za svaki Q projekta. Zadnji kvartal sadrži dvostruki trošak za TSN</t>
  </si>
  <si>
    <t>01.10.2019.</t>
  </si>
  <si>
    <t>31.12.2019.</t>
  </si>
  <si>
    <r>
      <rPr>
        <b/>
        <i/>
        <sz val="9"/>
        <color indexed="10"/>
        <rFont val="Arial"/>
        <family val="2"/>
      </rPr>
      <t>Eurostars /HAMAG-BICRO note</t>
    </r>
    <r>
      <rPr>
        <b/>
        <i/>
        <sz val="9"/>
        <rFont val="Arial"/>
        <family val="2"/>
      </rPr>
      <t>:</t>
    </r>
    <r>
      <rPr>
        <i/>
        <sz val="9"/>
        <rFont val="Arial"/>
        <family val="2"/>
      </rPr>
      <t xml:space="preserve"> The above amounts are subject to review. </t>
    </r>
    <r>
      <rPr>
        <i/>
        <sz val="9"/>
        <color indexed="10"/>
        <rFont val="Arial"/>
        <family val="2"/>
      </rPr>
      <t>Za jedinične iznose veće od 20.000 HRK, hrvatski parneri su obavezni priložiti minimalno tri ponude. Za manje iznose možete priložiti jednu ponudu ili ispod tablice napisati analitiku s pozivom na izvor podataka!</t>
    </r>
  </si>
</sst>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_ ;[Red]\-#,##0\ "/>
    <numFmt numFmtId="165" formatCode="0.0000%"/>
    <numFmt numFmtId="166" formatCode="0.000%"/>
    <numFmt numFmtId="167" formatCode="0.000_ ;[Red]\-0.000\ "/>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 _k_n_-;\-* #,##0\ _k_n_-;_-* &quot;-&quot;??\ _k_n_-;_-@_-"/>
    <numFmt numFmtId="174" formatCode="#,##0.00_ ;[Red]\-#,##0.00\ "/>
    <numFmt numFmtId="175" formatCode="dd/mm/yy;@"/>
    <numFmt numFmtId="176" formatCode="[$-41A]d\.\ mmmm\ yyyy"/>
    <numFmt numFmtId="177" formatCode="dd/mm/yy/;@"/>
    <numFmt numFmtId="178" formatCode="[$€-410]\ #,##0.00;[Red]\-[$€-410]\ #,##0.00"/>
    <numFmt numFmtId="179" formatCode="_-* #,##0.00\ [$€-1]_-;\-* #,##0.00\ [$€-1]_-;_-* &quot;-&quot;??\ [$€-1]_-;_-@_-"/>
    <numFmt numFmtId="180" formatCode="0.0"/>
    <numFmt numFmtId="181" formatCode="[$€-410]\ #,##0;[Red]\-[$€-410]\ #,##0"/>
    <numFmt numFmtId="182" formatCode="_-* #,##0\ [$€-1]_-;\-* #,##0\ [$€-1]_-;_-* &quot;-&quot;\ [$€-1]_-;_-@_-"/>
    <numFmt numFmtId="183" formatCode="[$-41A]d\.\ mmmm\ yyyy\."/>
    <numFmt numFmtId="184" formatCode="#,##0\ &quot;kn&quot;"/>
    <numFmt numFmtId="185" formatCode="#,##0.00\ &quot;kn&quot;"/>
    <numFmt numFmtId="186" formatCode="_-* #,##0.00\ [$kn-41A]_-;\-* #,##0.00\ [$kn-41A]_-;_-* &quot;-&quot;??\ [$kn-41A]_-;_-@_-"/>
    <numFmt numFmtId="187" formatCode="#,##0.0_ ;[Red]\-#,##0.0\ "/>
  </numFmts>
  <fonts count="68">
    <font>
      <sz val="10"/>
      <name val="Arial"/>
      <family val="0"/>
    </font>
    <font>
      <sz val="8"/>
      <name val="Arial"/>
      <family val="2"/>
    </font>
    <font>
      <i/>
      <sz val="10"/>
      <name val="Arial"/>
      <family val="2"/>
    </font>
    <font>
      <b/>
      <sz val="10"/>
      <name val="Arial"/>
      <family val="2"/>
    </font>
    <font>
      <b/>
      <i/>
      <sz val="10"/>
      <name val="Arial"/>
      <family val="2"/>
    </font>
    <font>
      <i/>
      <sz val="9"/>
      <name val="Arial"/>
      <family val="2"/>
    </font>
    <font>
      <b/>
      <i/>
      <sz val="9"/>
      <name val="Arial"/>
      <family val="2"/>
    </font>
    <font>
      <b/>
      <sz val="14"/>
      <name val="Arial"/>
      <family val="2"/>
    </font>
    <font>
      <u val="single"/>
      <sz val="10"/>
      <color indexed="12"/>
      <name val="Arial"/>
      <family val="2"/>
    </font>
    <font>
      <u val="single"/>
      <sz val="10"/>
      <color indexed="36"/>
      <name val="Arial"/>
      <family val="2"/>
    </font>
    <font>
      <b/>
      <sz val="12"/>
      <name val="Arial"/>
      <family val="2"/>
    </font>
    <font>
      <sz val="20"/>
      <name val="Arial"/>
      <family val="2"/>
    </font>
    <font>
      <b/>
      <sz val="10"/>
      <color indexed="30"/>
      <name val="Arial"/>
      <family val="2"/>
    </font>
    <font>
      <i/>
      <sz val="9"/>
      <color indexed="10"/>
      <name val="Arial"/>
      <family val="2"/>
    </font>
    <font>
      <b/>
      <i/>
      <sz val="9"/>
      <color indexed="10"/>
      <name val="Arial"/>
      <family val="2"/>
    </font>
    <font>
      <b/>
      <i/>
      <sz val="14"/>
      <name val="Arial"/>
      <family val="2"/>
    </font>
    <font>
      <sz val="9"/>
      <name val="Tahoma"/>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0"/>
      <color indexed="8"/>
      <name val="Arial"/>
      <family val="2"/>
    </font>
    <font>
      <b/>
      <i/>
      <sz val="14"/>
      <color indexed="10"/>
      <name val="Arial"/>
      <family val="2"/>
    </font>
    <font>
      <b/>
      <sz val="10"/>
      <color indexed="10"/>
      <name val="Arial"/>
      <family val="2"/>
    </font>
    <font>
      <b/>
      <i/>
      <sz val="10"/>
      <color indexed="10"/>
      <name val="Arial"/>
      <family val="2"/>
    </font>
    <font>
      <b/>
      <sz val="10"/>
      <color indexed="40"/>
      <name val="Arial"/>
      <family val="2"/>
    </font>
    <font>
      <b/>
      <i/>
      <sz val="12"/>
      <name val="Arial"/>
      <family val="2"/>
    </font>
    <font>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Arial"/>
      <family val="2"/>
    </font>
    <font>
      <sz val="10"/>
      <color rgb="FF000000"/>
      <name val="Arial"/>
      <family val="2"/>
    </font>
    <font>
      <b/>
      <i/>
      <sz val="14"/>
      <color rgb="FFFF0000"/>
      <name val="Arial"/>
      <family val="2"/>
    </font>
    <font>
      <b/>
      <sz val="10"/>
      <color rgb="FFFF0000"/>
      <name val="Arial"/>
      <family val="2"/>
    </font>
    <font>
      <b/>
      <i/>
      <sz val="9"/>
      <color rgb="FFFF0000"/>
      <name val="Arial"/>
      <family val="2"/>
    </font>
    <font>
      <b/>
      <sz val="10"/>
      <color rgb="FF0070C0"/>
      <name val="Arial"/>
      <family val="2"/>
    </font>
    <font>
      <b/>
      <i/>
      <sz val="10"/>
      <color rgb="FFFF0000"/>
      <name val="Arial"/>
      <family val="2"/>
    </font>
    <font>
      <b/>
      <sz val="10"/>
      <color rgb="FF00B0F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indexed="42"/>
        <bgColor indexed="64"/>
      </patternFill>
    </fill>
    <fill>
      <patternFill patternType="solid">
        <fgColor rgb="FFFF0000"/>
        <bgColor indexed="64"/>
      </patternFill>
    </fill>
    <fill>
      <patternFill patternType="solid">
        <fgColor rgb="FFFFFFB3"/>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41"/>
        <bgColor indexed="64"/>
      </patternFill>
    </fill>
    <fill>
      <patternFill patternType="darkUp">
        <bgColor theme="0" tint="-0.04997999966144562"/>
      </patternFill>
    </fill>
    <fill>
      <patternFill patternType="solid">
        <fgColor rgb="FFFFCC00"/>
        <bgColor indexed="64"/>
      </patternFill>
    </fill>
    <fill>
      <patternFill patternType="solid">
        <fgColor rgb="FF8BF990"/>
        <bgColor indexed="64"/>
      </patternFill>
    </fill>
    <fill>
      <patternFill patternType="solid">
        <fgColor rgb="FFF35747"/>
        <bgColor indexed="64"/>
      </patternFill>
    </fill>
    <fill>
      <patternFill patternType="solid">
        <fgColor rgb="FFFF4747"/>
        <bgColor indexed="64"/>
      </patternFill>
    </fill>
    <fill>
      <patternFill patternType="solid">
        <fgColor theme="0"/>
        <bgColor indexed="64"/>
      </patternFill>
    </fill>
    <fill>
      <patternFill patternType="solid">
        <fgColor rgb="FFFFFF00"/>
        <bgColor indexed="64"/>
      </patternFill>
    </fill>
    <fill>
      <patternFill patternType="solid">
        <fgColor rgb="FF66FF99"/>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double"/>
      <top style="double"/>
      <bottom>
        <color indexed="63"/>
      </bottom>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thin"/>
    </border>
    <border>
      <left>
        <color indexed="63"/>
      </left>
      <right style="double"/>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double"/>
      <top style="double"/>
      <bottom>
        <color indexed="63"/>
      </bottom>
    </border>
    <border>
      <left style="double"/>
      <right>
        <color indexed="63"/>
      </right>
      <top style="thin"/>
      <bottom style="thin"/>
    </border>
    <border>
      <left style="thin"/>
      <right style="double"/>
      <top>
        <color indexed="63"/>
      </top>
      <bottom>
        <color indexed="63"/>
      </bottom>
    </border>
    <border>
      <left style="double"/>
      <right>
        <color indexed="63"/>
      </right>
      <top style="double"/>
      <bottom style="double"/>
    </border>
    <border>
      <left style="double"/>
      <right style="double"/>
      <top style="double"/>
      <bottom style="thin"/>
    </border>
    <border>
      <left>
        <color indexed="63"/>
      </left>
      <right>
        <color indexed="63"/>
      </right>
      <top style="double"/>
      <bottom style="thin"/>
    </border>
    <border>
      <left style="medium"/>
      <right>
        <color indexed="63"/>
      </right>
      <top style="thin"/>
      <bottom style="thin"/>
    </border>
    <border>
      <left style="medium"/>
      <right style="double"/>
      <top style="thin"/>
      <bottom style="thin"/>
    </border>
    <border>
      <left style="medium"/>
      <right>
        <color indexed="63"/>
      </right>
      <top>
        <color indexed="63"/>
      </top>
      <bottom>
        <color indexed="63"/>
      </bottom>
    </border>
    <border>
      <left style="medium"/>
      <right style="double"/>
      <top>
        <color indexed="63"/>
      </top>
      <bottom>
        <color indexed="63"/>
      </bottom>
    </border>
    <border>
      <left style="medium"/>
      <right style="double"/>
      <top style="thin"/>
      <bottom>
        <color indexed="63"/>
      </bottom>
    </border>
    <border>
      <left>
        <color indexed="63"/>
      </left>
      <right style="double"/>
      <top style="double"/>
      <bottom style="thin"/>
    </border>
    <border>
      <left>
        <color indexed="63"/>
      </left>
      <right>
        <color indexed="63"/>
      </right>
      <top>
        <color indexed="63"/>
      </top>
      <bottom style="thin"/>
    </border>
    <border>
      <left style="medium"/>
      <right>
        <color indexed="63"/>
      </right>
      <top>
        <color indexed="63"/>
      </top>
      <bottom style="thin"/>
    </border>
    <border>
      <left style="dashed"/>
      <right style="dashed"/>
      <top style="dashed"/>
      <bottom style="dashed"/>
    </border>
    <border>
      <left style="double"/>
      <right style="dashed"/>
      <top style="dashed"/>
      <bottom style="dashed"/>
    </border>
    <border>
      <left style="dashed"/>
      <right style="double"/>
      <top style="dashed"/>
      <bottom style="dashed"/>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color indexed="63"/>
      </top>
      <bottom style="dashed"/>
    </border>
    <border>
      <left style="medium"/>
      <right style="thin"/>
      <top style="double"/>
      <bottom>
        <color indexed="63"/>
      </bottom>
    </border>
    <border>
      <left style="medium"/>
      <right style="thin"/>
      <top style="thin"/>
      <bottom style="thin"/>
    </border>
    <border>
      <left style="thin"/>
      <right style="double"/>
      <top style="thin"/>
      <bottom>
        <color indexed="63"/>
      </bottom>
    </border>
    <border>
      <left style="medium"/>
      <right style="thin"/>
      <top>
        <color indexed="63"/>
      </top>
      <bottom>
        <color indexed="63"/>
      </bottom>
    </border>
    <border>
      <left style="double"/>
      <right>
        <color indexed="63"/>
      </right>
      <top style="thin"/>
      <bottom style="double"/>
    </border>
    <border>
      <left style="thin"/>
      <right>
        <color indexed="63"/>
      </right>
      <top>
        <color indexed="63"/>
      </top>
      <bottom>
        <color indexed="63"/>
      </bottom>
    </border>
    <border>
      <left style="medium"/>
      <right style="thin"/>
      <top>
        <color indexed="63"/>
      </top>
      <bottom style="double"/>
    </border>
    <border>
      <left>
        <color indexed="63"/>
      </left>
      <right>
        <color indexed="63"/>
      </right>
      <top style="thin"/>
      <bottom>
        <color indexed="63"/>
      </bottom>
    </border>
    <border>
      <left style="double"/>
      <right style="double"/>
      <top style="double"/>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medium"/>
      <top style="thin"/>
      <bottom style="thin"/>
    </border>
    <border>
      <left style="medium"/>
      <right>
        <color indexed="63"/>
      </right>
      <top style="thin"/>
      <bottom style="double"/>
    </border>
    <border>
      <left>
        <color indexed="63"/>
      </left>
      <right style="medium"/>
      <top style="thin"/>
      <bottom style="double"/>
    </border>
    <border>
      <left style="medium"/>
      <right style="double"/>
      <top style="thin"/>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style="double"/>
      <top style="thin"/>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dashed"/>
      <top style="double"/>
      <bottom style="dashed"/>
    </border>
    <border>
      <left style="dashed"/>
      <right style="dashed"/>
      <top style="double"/>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double"/>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6">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164" fontId="0" fillId="0" borderId="0" xfId="0" applyNumberFormat="1" applyAlignment="1">
      <alignment/>
    </xf>
    <xf numFmtId="0" fontId="0" fillId="0" borderId="0" xfId="0" applyFill="1" applyAlignment="1">
      <alignment/>
    </xf>
    <xf numFmtId="0" fontId="3" fillId="0" borderId="0" xfId="0" applyFont="1" applyFill="1" applyAlignment="1">
      <alignment/>
    </xf>
    <xf numFmtId="164" fontId="3" fillId="0" borderId="0" xfId="0" applyNumberFormat="1" applyFont="1" applyFill="1" applyAlignment="1">
      <alignment/>
    </xf>
    <xf numFmtId="0" fontId="0" fillId="0" borderId="0" xfId="0" applyBorder="1" applyAlignment="1">
      <alignment/>
    </xf>
    <xf numFmtId="164" fontId="0" fillId="0" borderId="0" xfId="0" applyNumberFormat="1" applyBorder="1" applyAlignment="1">
      <alignment/>
    </xf>
    <xf numFmtId="0" fontId="3" fillId="33" borderId="10" xfId="0" applyFont="1" applyFill="1" applyBorder="1" applyAlignment="1">
      <alignment/>
    </xf>
    <xf numFmtId="164" fontId="4" fillId="33" borderId="10" xfId="0" applyNumberFormat="1" applyFont="1" applyFill="1" applyBorder="1" applyAlignment="1">
      <alignment/>
    </xf>
    <xf numFmtId="0" fontId="0" fillId="0" borderId="0" xfId="0" applyAlignment="1" quotePrefix="1">
      <alignment/>
    </xf>
    <xf numFmtId="0" fontId="5" fillId="0" borderId="0" xfId="0" applyFont="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Alignment="1">
      <alignment/>
    </xf>
    <xf numFmtId="0" fontId="3" fillId="0" borderId="0" xfId="0" applyFont="1" applyAlignment="1">
      <alignment horizontal="center" wrapText="1"/>
    </xf>
    <xf numFmtId="9"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xf>
    <xf numFmtId="164" fontId="3" fillId="0" borderId="0" xfId="0" applyNumberFormat="1" applyFont="1" applyFill="1" applyAlignment="1">
      <alignment/>
    </xf>
    <xf numFmtId="4" fontId="5" fillId="0" borderId="0" xfId="0" applyNumberFormat="1" applyFont="1" applyBorder="1" applyAlignment="1">
      <alignment/>
    </xf>
    <xf numFmtId="0" fontId="3" fillId="34" borderId="11" xfId="0" applyFont="1" applyFill="1" applyBorder="1" applyAlignment="1">
      <alignment horizontal="center"/>
    </xf>
    <xf numFmtId="0" fontId="0" fillId="0" borderId="0" xfId="0" applyFont="1" applyBorder="1" applyAlignment="1">
      <alignment/>
    </xf>
    <xf numFmtId="4" fontId="3" fillId="35" borderId="12" xfId="0" applyNumberFormat="1" applyFont="1" applyFill="1" applyBorder="1" applyAlignment="1">
      <alignment/>
    </xf>
    <xf numFmtId="0" fontId="60" fillId="0" borderId="0" xfId="0" applyFont="1" applyAlignment="1">
      <alignment/>
    </xf>
    <xf numFmtId="0" fontId="0" fillId="0" borderId="0" xfId="0" applyFont="1" applyAlignment="1">
      <alignment/>
    </xf>
    <xf numFmtId="0" fontId="61" fillId="0" borderId="0" xfId="0" applyFont="1" applyAlignment="1">
      <alignment horizontal="left" readingOrder="1"/>
    </xf>
    <xf numFmtId="0" fontId="0" fillId="0" borderId="0" xfId="0" applyFont="1" applyBorder="1" applyAlignment="1">
      <alignment vertical="top" wrapText="1"/>
    </xf>
    <xf numFmtId="0" fontId="3" fillId="36" borderId="13" xfId="0" applyFont="1" applyFill="1" applyBorder="1" applyAlignment="1">
      <alignment horizontal="left" vertical="center"/>
    </xf>
    <xf numFmtId="0" fontId="3" fillId="36" borderId="13" xfId="0" applyFont="1" applyFill="1" applyBorder="1" applyAlignment="1">
      <alignment horizontal="center" vertical="center" wrapText="1"/>
    </xf>
    <xf numFmtId="0" fontId="3" fillId="37" borderId="13" xfId="0" applyFont="1" applyFill="1" applyBorder="1" applyAlignment="1">
      <alignment horizontal="center" vertical="center" wrapText="1"/>
    </xf>
    <xf numFmtId="9" fontId="0" fillId="0" borderId="0" xfId="0" applyNumberFormat="1" applyFont="1" applyBorder="1" applyAlignment="1">
      <alignment horizontal="center" vertical="top" wrapText="1"/>
    </xf>
    <xf numFmtId="0" fontId="0" fillId="0" borderId="0" xfId="0" applyBorder="1" applyAlignment="1">
      <alignment vertical="top" wrapText="1"/>
    </xf>
    <xf numFmtId="164" fontId="0" fillId="0" borderId="0" xfId="0" applyNumberFormat="1" applyBorder="1" applyAlignment="1">
      <alignment vertical="center" wrapText="1"/>
    </xf>
    <xf numFmtId="9" fontId="0" fillId="0" borderId="0" xfId="0" applyNumberFormat="1" applyBorder="1" applyAlignment="1">
      <alignment horizontal="center" vertical="top" wrapText="1"/>
    </xf>
    <xf numFmtId="0" fontId="3" fillId="36" borderId="14" xfId="0" applyFont="1" applyFill="1" applyBorder="1" applyAlignment="1">
      <alignment/>
    </xf>
    <xf numFmtId="0" fontId="0" fillId="36" borderId="14" xfId="0" applyFill="1" applyBorder="1" applyAlignment="1">
      <alignment/>
    </xf>
    <xf numFmtId="0" fontId="0" fillId="0" borderId="0" xfId="0" applyFont="1" applyBorder="1" applyAlignment="1">
      <alignment/>
    </xf>
    <xf numFmtId="164" fontId="0" fillId="0" borderId="0" xfId="0" applyNumberFormat="1" applyBorder="1" applyAlignment="1">
      <alignment/>
    </xf>
    <xf numFmtId="0" fontId="0" fillId="36" borderId="15" xfId="0" applyFill="1" applyBorder="1" applyAlignment="1">
      <alignment/>
    </xf>
    <xf numFmtId="0" fontId="0" fillId="36" borderId="16" xfId="0" applyFill="1" applyBorder="1" applyAlignment="1">
      <alignment horizontal="center" vertical="top" wrapText="1"/>
    </xf>
    <xf numFmtId="0" fontId="0" fillId="36" borderId="17" xfId="0" applyFill="1" applyBorder="1" applyAlignment="1">
      <alignment horizontal="center"/>
    </xf>
    <xf numFmtId="0" fontId="3" fillId="36" borderId="18" xfId="0" applyFont="1" applyFill="1" applyBorder="1" applyAlignment="1">
      <alignment horizontal="center" vertical="center" wrapText="1"/>
    </xf>
    <xf numFmtId="164" fontId="3" fillId="36" borderId="14" xfId="0" applyNumberFormat="1" applyFont="1" applyFill="1" applyBorder="1" applyAlignment="1">
      <alignment/>
    </xf>
    <xf numFmtId="0" fontId="0" fillId="37" borderId="15" xfId="0" applyFill="1" applyBorder="1" applyAlignment="1">
      <alignment/>
    </xf>
    <xf numFmtId="0" fontId="3" fillId="37" borderId="13" xfId="0" applyFont="1" applyFill="1" applyBorder="1" applyAlignment="1">
      <alignment horizontal="left" vertical="center"/>
    </xf>
    <xf numFmtId="0" fontId="0" fillId="37" borderId="17" xfId="0" applyFill="1" applyBorder="1" applyAlignment="1">
      <alignment/>
    </xf>
    <xf numFmtId="0" fontId="3" fillId="37" borderId="14" xfId="0" applyFont="1" applyFill="1" applyBorder="1" applyAlignment="1">
      <alignment/>
    </xf>
    <xf numFmtId="0" fontId="0" fillId="37" borderId="16" xfId="0" applyFill="1" applyBorder="1" applyAlignment="1">
      <alignment horizontal="center" vertical="top" wrapText="1"/>
    </xf>
    <xf numFmtId="164" fontId="3" fillId="38" borderId="14" xfId="0" applyNumberFormat="1" applyFont="1" applyFill="1" applyBorder="1" applyAlignment="1">
      <alignment vertical="center"/>
    </xf>
    <xf numFmtId="164" fontId="3" fillId="38" borderId="19" xfId="0" applyNumberFormat="1" applyFont="1" applyFill="1" applyBorder="1" applyAlignment="1">
      <alignment vertical="center"/>
    </xf>
    <xf numFmtId="0" fontId="0" fillId="36" borderId="15" xfId="0" applyFill="1" applyBorder="1" applyAlignment="1">
      <alignment wrapText="1"/>
    </xf>
    <xf numFmtId="0" fontId="3" fillId="36" borderId="13" xfId="0" applyFont="1" applyFill="1" applyBorder="1" applyAlignment="1">
      <alignment horizontal="left" vertical="center" wrapText="1"/>
    </xf>
    <xf numFmtId="0" fontId="0" fillId="36" borderId="16" xfId="0" applyFont="1" applyFill="1" applyBorder="1" applyAlignment="1">
      <alignment horizontal="center" vertical="center" wrapText="1"/>
    </xf>
    <xf numFmtId="164" fontId="0" fillId="0" borderId="0" xfId="0" applyNumberFormat="1" applyBorder="1" applyAlignment="1">
      <alignment wrapText="1"/>
    </xf>
    <xf numFmtId="0" fontId="0" fillId="39" borderId="0" xfId="0" applyFill="1" applyAlignment="1">
      <alignment/>
    </xf>
    <xf numFmtId="0" fontId="3" fillId="37" borderId="18" xfId="0" applyFont="1" applyFill="1" applyBorder="1" applyAlignment="1">
      <alignment horizontal="center" vertical="center" wrapText="1"/>
    </xf>
    <xf numFmtId="9" fontId="0" fillId="39" borderId="0" xfId="0" applyNumberFormat="1" applyFill="1" applyAlignment="1">
      <alignment/>
    </xf>
    <xf numFmtId="0" fontId="0" fillId="39" borderId="0" xfId="0" applyFill="1" applyAlignment="1">
      <alignmen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3" fillId="40" borderId="20" xfId="0" applyFont="1" applyFill="1" applyBorder="1" applyAlignment="1">
      <alignment horizontal="left" vertical="center" wrapText="1"/>
    </xf>
    <xf numFmtId="0" fontId="3" fillId="39" borderId="0" xfId="0" applyFont="1" applyFill="1" applyAlignment="1">
      <alignment/>
    </xf>
    <xf numFmtId="164" fontId="0" fillId="41" borderId="21" xfId="0" applyNumberFormat="1" applyFill="1" applyBorder="1" applyAlignment="1">
      <alignment/>
    </xf>
    <xf numFmtId="0" fontId="3" fillId="41" borderId="16" xfId="0" applyFont="1" applyFill="1" applyBorder="1" applyAlignment="1">
      <alignment/>
    </xf>
    <xf numFmtId="0" fontId="0" fillId="41" borderId="0" xfId="0" applyFill="1" applyBorder="1" applyAlignment="1">
      <alignment horizontal="center"/>
    </xf>
    <xf numFmtId="0" fontId="3" fillId="42" borderId="22" xfId="0" applyFont="1" applyFill="1" applyBorder="1" applyAlignment="1">
      <alignment horizontal="center" vertical="center"/>
    </xf>
    <xf numFmtId="0" fontId="3" fillId="42" borderId="23" xfId="0" applyFont="1" applyFill="1" applyBorder="1" applyAlignment="1">
      <alignment horizontal="center" vertical="center"/>
    </xf>
    <xf numFmtId="0" fontId="3" fillId="43" borderId="24" xfId="0" applyFont="1" applyFill="1" applyBorder="1" applyAlignment="1">
      <alignment horizontal="center" vertical="center"/>
    </xf>
    <xf numFmtId="16" fontId="0" fillId="41" borderId="0" xfId="0" applyNumberFormat="1" applyFill="1" applyBorder="1" applyAlignment="1">
      <alignment horizontal="center"/>
    </xf>
    <xf numFmtId="164" fontId="2" fillId="41" borderId="0" xfId="0" applyNumberFormat="1" applyFont="1" applyFill="1" applyBorder="1" applyAlignment="1">
      <alignment/>
    </xf>
    <xf numFmtId="0" fontId="3" fillId="41" borderId="25" xfId="0" applyFont="1" applyFill="1" applyBorder="1" applyAlignment="1">
      <alignment/>
    </xf>
    <xf numFmtId="0" fontId="5" fillId="41" borderId="16" xfId="0" applyFont="1" applyFill="1" applyBorder="1" applyAlignment="1">
      <alignment/>
    </xf>
    <xf numFmtId="0" fontId="0" fillId="41" borderId="26" xfId="0" applyFill="1" applyBorder="1" applyAlignment="1">
      <alignment horizontal="center"/>
    </xf>
    <xf numFmtId="4" fontId="0" fillId="0" borderId="0" xfId="0" applyNumberFormat="1" applyAlignment="1">
      <alignment/>
    </xf>
    <xf numFmtId="0" fontId="0" fillId="44" borderId="26" xfId="0" applyFill="1" applyBorder="1" applyAlignment="1">
      <alignment horizontal="center"/>
    </xf>
    <xf numFmtId="10" fontId="0" fillId="41" borderId="0" xfId="59" applyNumberFormat="1" applyFont="1" applyFill="1" applyBorder="1" applyAlignment="1">
      <alignment horizontal="center" vertical="center" wrapText="1"/>
    </xf>
    <xf numFmtId="0" fontId="3" fillId="0" borderId="27" xfId="0" applyFont="1" applyBorder="1" applyAlignment="1">
      <alignment horizontal="center"/>
    </xf>
    <xf numFmtId="9" fontId="0" fillId="34" borderId="0" xfId="0" applyNumberFormat="1" applyFill="1" applyBorder="1" applyAlignment="1">
      <alignment horizontal="center" vertical="center" wrapText="1"/>
    </xf>
    <xf numFmtId="0" fontId="2" fillId="0" borderId="0" xfId="0" applyFont="1" applyBorder="1" applyAlignment="1">
      <alignment/>
    </xf>
    <xf numFmtId="0" fontId="2" fillId="0" borderId="0" xfId="0" applyFont="1" applyAlignment="1">
      <alignment horizontal="right"/>
    </xf>
    <xf numFmtId="0" fontId="3" fillId="40" borderId="20" xfId="0" applyFont="1" applyFill="1" applyBorder="1" applyAlignment="1">
      <alignment horizontal="center" vertical="center" wrapText="1"/>
    </xf>
    <xf numFmtId="0" fontId="3" fillId="40" borderId="28" xfId="0" applyFont="1" applyFill="1" applyBorder="1" applyAlignment="1">
      <alignment horizontal="center" vertical="center" wrapText="1"/>
    </xf>
    <xf numFmtId="0" fontId="3" fillId="40" borderId="29"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left" vertical="center" wrapText="1"/>
    </xf>
    <xf numFmtId="164" fontId="0" fillId="41" borderId="21" xfId="0" applyNumberFormat="1" applyFill="1" applyBorder="1" applyAlignment="1">
      <alignment wrapText="1"/>
    </xf>
    <xf numFmtId="0" fontId="0" fillId="36" borderId="17" xfId="0" applyFill="1" applyBorder="1" applyAlignment="1">
      <alignment wrapText="1"/>
    </xf>
    <xf numFmtId="164" fontId="3" fillId="37" borderId="14" xfId="0" applyNumberFormat="1" applyFont="1" applyFill="1" applyBorder="1" applyAlignment="1">
      <alignment wrapText="1"/>
    </xf>
    <xf numFmtId="164" fontId="3" fillId="37" borderId="19" xfId="0" applyNumberFormat="1" applyFont="1" applyFill="1" applyBorder="1" applyAlignment="1">
      <alignment wrapText="1"/>
    </xf>
    <xf numFmtId="0" fontId="0" fillId="40" borderId="15" xfId="0" applyFill="1" applyBorder="1" applyAlignment="1">
      <alignment/>
    </xf>
    <xf numFmtId="0" fontId="3" fillId="40" borderId="13" xfId="0" applyFont="1" applyFill="1" applyBorder="1" applyAlignment="1">
      <alignment horizontal="left" vertical="center"/>
    </xf>
    <xf numFmtId="0" fontId="0" fillId="40" borderId="16" xfId="0" applyFill="1" applyBorder="1" applyAlignment="1">
      <alignment horizontal="center" vertical="top" wrapText="1"/>
    </xf>
    <xf numFmtId="0" fontId="0" fillId="40" borderId="17" xfId="0" applyFill="1" applyBorder="1" applyAlignment="1">
      <alignment/>
    </xf>
    <xf numFmtId="0" fontId="3" fillId="40" borderId="14" xfId="0" applyFont="1" applyFill="1" applyBorder="1" applyAlignment="1">
      <alignment/>
    </xf>
    <xf numFmtId="164" fontId="3" fillId="37" borderId="14" xfId="0" applyNumberFormat="1" applyFont="1" applyFill="1" applyBorder="1" applyAlignment="1">
      <alignment/>
    </xf>
    <xf numFmtId="164" fontId="3" fillId="37" borderId="19" xfId="0" applyNumberFormat="1" applyFont="1" applyFill="1" applyBorder="1" applyAlignment="1">
      <alignment/>
    </xf>
    <xf numFmtId="0" fontId="3" fillId="37" borderId="13" xfId="0" applyFont="1" applyFill="1" applyBorder="1" applyAlignment="1">
      <alignment horizontal="center" wrapText="1"/>
    </xf>
    <xf numFmtId="0" fontId="3" fillId="37" borderId="18" xfId="0" applyFont="1" applyFill="1" applyBorder="1" applyAlignment="1">
      <alignment horizontal="center" wrapText="1"/>
    </xf>
    <xf numFmtId="0" fontId="3" fillId="36" borderId="14" xfId="0" applyFont="1" applyFill="1" applyBorder="1" applyAlignment="1">
      <alignment wrapText="1"/>
    </xf>
    <xf numFmtId="0" fontId="3" fillId="45" borderId="10" xfId="0" applyFont="1" applyFill="1" applyBorder="1" applyAlignment="1">
      <alignment/>
    </xf>
    <xf numFmtId="0" fontId="2" fillId="41" borderId="0" xfId="0" applyFont="1" applyFill="1" applyBorder="1" applyAlignment="1">
      <alignment/>
    </xf>
    <xf numFmtId="164" fontId="4" fillId="33" borderId="30" xfId="0" applyNumberFormat="1" applyFont="1" applyFill="1" applyBorder="1" applyAlignment="1">
      <alignment horizontal="right"/>
    </xf>
    <xf numFmtId="164" fontId="4" fillId="33" borderId="10" xfId="0" applyNumberFormat="1" applyFont="1" applyFill="1" applyBorder="1" applyAlignment="1">
      <alignment horizontal="right"/>
    </xf>
    <xf numFmtId="164" fontId="4" fillId="41" borderId="31" xfId="0" applyNumberFormat="1" applyFont="1" applyFill="1" applyBorder="1" applyAlignment="1">
      <alignment horizontal="center"/>
    </xf>
    <xf numFmtId="164" fontId="2" fillId="41" borderId="32" xfId="0" applyNumberFormat="1" applyFont="1" applyFill="1" applyBorder="1" applyAlignment="1">
      <alignment horizontal="right"/>
    </xf>
    <xf numFmtId="3" fontId="2" fillId="41" borderId="0" xfId="0" applyNumberFormat="1" applyFont="1" applyFill="1" applyBorder="1" applyAlignment="1">
      <alignment horizontal="right"/>
    </xf>
    <xf numFmtId="164" fontId="2" fillId="41" borderId="33" xfId="0" applyNumberFormat="1" applyFont="1" applyFill="1" applyBorder="1" applyAlignment="1">
      <alignment horizontal="center"/>
    </xf>
    <xf numFmtId="164" fontId="4" fillId="41" borderId="33" xfId="0" applyNumberFormat="1" applyFont="1" applyFill="1" applyBorder="1" applyAlignment="1">
      <alignment horizontal="center"/>
    </xf>
    <xf numFmtId="164" fontId="4" fillId="41" borderId="34" xfId="0" applyNumberFormat="1" applyFont="1" applyFill="1" applyBorder="1" applyAlignment="1">
      <alignment horizontal="center"/>
    </xf>
    <xf numFmtId="0" fontId="3" fillId="45" borderId="25" xfId="0" applyFont="1" applyFill="1" applyBorder="1" applyAlignment="1">
      <alignment horizontal="center"/>
    </xf>
    <xf numFmtId="0" fontId="3" fillId="36" borderId="14" xfId="0" applyFont="1" applyFill="1" applyBorder="1" applyAlignment="1">
      <alignment horizontal="center"/>
    </xf>
    <xf numFmtId="0" fontId="3" fillId="0" borderId="0" xfId="0" applyFont="1" applyBorder="1" applyAlignment="1">
      <alignment horizontal="center" vertical="center" wrapText="1"/>
    </xf>
    <xf numFmtId="164" fontId="0" fillId="41" borderId="21" xfId="0" applyNumberFormat="1" applyFill="1" applyBorder="1" applyAlignment="1">
      <alignment vertical="center" wrapText="1"/>
    </xf>
    <xf numFmtId="164" fontId="3" fillId="36" borderId="19" xfId="0" applyNumberFormat="1" applyFont="1" applyFill="1" applyBorder="1" applyAlignment="1">
      <alignment/>
    </xf>
    <xf numFmtId="0" fontId="0" fillId="0" borderId="13" xfId="0" applyBorder="1" applyAlignment="1">
      <alignment horizontal="center"/>
    </xf>
    <xf numFmtId="0" fontId="3" fillId="0" borderId="13" xfId="0" applyFont="1" applyFill="1" applyBorder="1" applyAlignment="1">
      <alignment/>
    </xf>
    <xf numFmtId="0" fontId="0" fillId="0" borderId="13" xfId="0" applyFill="1" applyBorder="1" applyAlignment="1">
      <alignment/>
    </xf>
    <xf numFmtId="164" fontId="3" fillId="0" borderId="13" xfId="0" applyNumberFormat="1" applyFont="1" applyFill="1" applyBorder="1" applyAlignment="1">
      <alignment/>
    </xf>
    <xf numFmtId="164" fontId="3" fillId="0" borderId="13" xfId="0" applyNumberFormat="1" applyFont="1" applyFill="1" applyBorder="1" applyAlignment="1">
      <alignment/>
    </xf>
    <xf numFmtId="0" fontId="3" fillId="40" borderId="3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164" fontId="2" fillId="41" borderId="36" xfId="0" applyNumberFormat="1" applyFont="1" applyFill="1" applyBorder="1" applyAlignment="1">
      <alignment/>
    </xf>
    <xf numFmtId="164" fontId="2" fillId="41" borderId="37" xfId="0" applyNumberFormat="1" applyFont="1" applyFill="1" applyBorder="1" applyAlignment="1">
      <alignment horizontal="right"/>
    </xf>
    <xf numFmtId="0" fontId="2" fillId="41" borderId="36" xfId="0" applyFont="1" applyFill="1" applyBorder="1" applyAlignment="1">
      <alignment/>
    </xf>
    <xf numFmtId="0" fontId="0" fillId="0" borderId="0" xfId="0" applyFont="1" applyAlignment="1" applyProtection="1">
      <alignment/>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3" fillId="42" borderId="38" xfId="0" applyFont="1" applyFill="1" applyBorder="1" applyAlignment="1">
      <alignment horizontal="center" vertical="center" wrapText="1"/>
    </xf>
    <xf numFmtId="0" fontId="3" fillId="42" borderId="38" xfId="0" applyFont="1" applyFill="1" applyBorder="1" applyAlignment="1">
      <alignment horizontal="center" vertical="top" wrapText="1"/>
    </xf>
    <xf numFmtId="0" fontId="3" fillId="42" borderId="38" xfId="0" applyFont="1" applyFill="1" applyBorder="1" applyAlignment="1" applyProtection="1">
      <alignment horizontal="center" vertical="top" wrapText="1"/>
      <protection locked="0"/>
    </xf>
    <xf numFmtId="0" fontId="0" fillId="0" borderId="38" xfId="0" applyFont="1" applyBorder="1" applyAlignment="1">
      <alignment horizontal="center" vertical="center"/>
    </xf>
    <xf numFmtId="0" fontId="0" fillId="0" borderId="38" xfId="0" applyFont="1" applyFill="1" applyBorder="1" applyAlignment="1">
      <alignment vertical="top" wrapText="1"/>
    </xf>
    <xf numFmtId="0" fontId="0" fillId="0" borderId="38" xfId="0" applyFont="1" applyBorder="1" applyAlignment="1">
      <alignment horizontal="left" vertical="top" wrapText="1"/>
    </xf>
    <xf numFmtId="0" fontId="0" fillId="0" borderId="38" xfId="0" applyNumberFormat="1" applyFont="1" applyBorder="1" applyAlignment="1" applyProtection="1">
      <alignment horizontal="center" vertical="center"/>
      <protection locked="0"/>
    </xf>
    <xf numFmtId="0" fontId="0" fillId="0" borderId="38"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3" fillId="36" borderId="15" xfId="0" applyFont="1" applyFill="1" applyBorder="1" applyAlignment="1">
      <alignment/>
    </xf>
    <xf numFmtId="0" fontId="3" fillId="36" borderId="16" xfId="0" applyFont="1" applyFill="1" applyBorder="1" applyAlignment="1">
      <alignment wrapText="1"/>
    </xf>
    <xf numFmtId="0" fontId="0" fillId="0" borderId="0" xfId="0" applyFont="1" applyBorder="1" applyAlignment="1" applyProtection="1">
      <alignment/>
      <protection locked="0"/>
    </xf>
    <xf numFmtId="0" fontId="3" fillId="42" borderId="39" xfId="0" applyFont="1" applyFill="1" applyBorder="1" applyAlignment="1">
      <alignment horizontal="center" wrapText="1"/>
    </xf>
    <xf numFmtId="4" fontId="3" fillId="42" borderId="40" xfId="0" applyNumberFormat="1" applyFont="1" applyFill="1" applyBorder="1" applyAlignment="1">
      <alignment horizontal="right" vertical="center" wrapText="1"/>
    </xf>
    <xf numFmtId="164" fontId="0" fillId="0" borderId="21" xfId="0" applyNumberFormat="1" applyFont="1" applyBorder="1" applyAlignment="1">
      <alignment horizontal="right" vertical="center"/>
    </xf>
    <xf numFmtId="0" fontId="0" fillId="0" borderId="14" xfId="0" applyFont="1" applyBorder="1" applyAlignment="1">
      <alignment/>
    </xf>
    <xf numFmtId="0" fontId="3" fillId="36" borderId="41" xfId="0" applyFont="1" applyFill="1" applyBorder="1" applyAlignment="1">
      <alignment/>
    </xf>
    <xf numFmtId="0" fontId="0" fillId="36" borderId="42" xfId="0" applyFont="1" applyFill="1" applyBorder="1" applyAlignment="1" applyProtection="1">
      <alignment/>
      <protection locked="0"/>
    </xf>
    <xf numFmtId="164" fontId="3" fillId="36" borderId="43" xfId="0" applyNumberFormat="1" applyFont="1" applyFill="1" applyBorder="1" applyAlignment="1">
      <alignment horizontal="right" vertical="center"/>
    </xf>
    <xf numFmtId="0" fontId="2" fillId="0" borderId="14" xfId="0" applyFont="1" applyBorder="1" applyAlignment="1">
      <alignment horizontal="right"/>
    </xf>
    <xf numFmtId="0" fontId="0" fillId="36" borderId="13" xfId="0" applyFont="1" applyFill="1" applyBorder="1" applyAlignment="1">
      <alignment/>
    </xf>
    <xf numFmtId="0" fontId="0" fillId="36" borderId="13" xfId="0" applyFont="1" applyFill="1" applyBorder="1" applyAlignment="1" applyProtection="1">
      <alignment/>
      <protection locked="0"/>
    </xf>
    <xf numFmtId="4" fontId="0" fillId="36" borderId="18" xfId="0" applyNumberFormat="1" applyFont="1" applyFill="1" applyBorder="1" applyAlignment="1">
      <alignment horizontal="right" vertical="center"/>
    </xf>
    <xf numFmtId="0" fontId="0" fillId="36" borderId="0" xfId="0" applyFont="1" applyFill="1" applyBorder="1" applyAlignment="1">
      <alignment/>
    </xf>
    <xf numFmtId="0" fontId="0" fillId="36" borderId="0" xfId="0" applyFont="1" applyFill="1" applyBorder="1" applyAlignment="1" applyProtection="1">
      <alignment/>
      <protection locked="0"/>
    </xf>
    <xf numFmtId="0" fontId="0" fillId="36" borderId="44" xfId="0" applyFont="1" applyFill="1" applyBorder="1" applyAlignment="1">
      <alignment horizontal="right" vertical="center"/>
    </xf>
    <xf numFmtId="177" fontId="3" fillId="0" borderId="38" xfId="0" applyNumberFormat="1" applyFont="1" applyFill="1" applyBorder="1" applyAlignment="1">
      <alignment horizontal="center" vertical="center"/>
    </xf>
    <xf numFmtId="0" fontId="0" fillId="0" borderId="14" xfId="0" applyFont="1" applyBorder="1" applyAlignment="1">
      <alignment horizontal="center" vertical="center"/>
    </xf>
    <xf numFmtId="0" fontId="11" fillId="42" borderId="39" xfId="0" applyFont="1" applyFill="1" applyBorder="1" applyAlignment="1">
      <alignment horizontal="center" vertical="center"/>
    </xf>
    <xf numFmtId="0" fontId="0" fillId="42" borderId="16" xfId="0" applyFont="1" applyFill="1" applyBorder="1" applyAlignment="1">
      <alignment/>
    </xf>
    <xf numFmtId="0" fontId="0" fillId="42" borderId="17" xfId="0" applyFont="1" applyFill="1" applyBorder="1" applyAlignment="1">
      <alignment/>
    </xf>
    <xf numFmtId="177" fontId="3" fillId="36" borderId="38" xfId="0" applyNumberFormat="1" applyFont="1" applyFill="1" applyBorder="1" applyAlignment="1">
      <alignment horizontal="center" vertical="center"/>
    </xf>
    <xf numFmtId="164" fontId="3" fillId="0" borderId="40" xfId="0" applyNumberFormat="1" applyFont="1" applyFill="1" applyBorder="1" applyAlignment="1">
      <alignment horizontal="right" vertical="center"/>
    </xf>
    <xf numFmtId="0" fontId="3" fillId="34" borderId="45" xfId="0" applyFont="1" applyFill="1" applyBorder="1" applyAlignment="1">
      <alignment horizontal="center"/>
    </xf>
    <xf numFmtId="4" fontId="3" fillId="41" borderId="46" xfId="0" applyNumberFormat="1" applyFont="1" applyFill="1" applyBorder="1" applyAlignment="1">
      <alignment/>
    </xf>
    <xf numFmtId="0" fontId="3" fillId="41" borderId="47" xfId="0" applyFont="1" applyFill="1" applyBorder="1" applyAlignment="1">
      <alignment horizontal="center"/>
    </xf>
    <xf numFmtId="0" fontId="3" fillId="46" borderId="16" xfId="0" applyFont="1" applyFill="1" applyBorder="1" applyAlignment="1">
      <alignment/>
    </xf>
    <xf numFmtId="4" fontId="6" fillId="46" borderId="0" xfId="0" applyNumberFormat="1" applyFont="1" applyFill="1" applyBorder="1" applyAlignment="1">
      <alignment/>
    </xf>
    <xf numFmtId="4" fontId="2" fillId="41" borderId="48" xfId="0" applyNumberFormat="1" applyFont="1" applyFill="1" applyBorder="1" applyAlignment="1">
      <alignment/>
    </xf>
    <xf numFmtId="0" fontId="5" fillId="27" borderId="16" xfId="0" applyFont="1" applyFill="1" applyBorder="1" applyAlignment="1">
      <alignment/>
    </xf>
    <xf numFmtId="0" fontId="3" fillId="46" borderId="25" xfId="0" applyFont="1" applyFill="1" applyBorder="1" applyAlignment="1">
      <alignment/>
    </xf>
    <xf numFmtId="4" fontId="6" fillId="41" borderId="32" xfId="0" applyNumberFormat="1" applyFont="1" applyFill="1" applyBorder="1" applyAlignment="1">
      <alignment/>
    </xf>
    <xf numFmtId="0" fontId="3" fillId="36" borderId="49" xfId="0" applyFont="1" applyFill="1" applyBorder="1" applyAlignment="1">
      <alignment/>
    </xf>
    <xf numFmtId="4" fontId="3" fillId="41" borderId="19" xfId="0" applyNumberFormat="1" applyFont="1" applyFill="1" applyBorder="1" applyAlignment="1">
      <alignment horizontal="center"/>
    </xf>
    <xf numFmtId="0" fontId="6" fillId="0" borderId="0" xfId="0" applyFont="1" applyAlignment="1">
      <alignment/>
    </xf>
    <xf numFmtId="174" fontId="4" fillId="35" borderId="49" xfId="0" applyNumberFormat="1" applyFont="1" applyFill="1" applyBorder="1" applyAlignment="1">
      <alignment/>
    </xf>
    <xf numFmtId="0" fontId="3" fillId="34" borderId="50" xfId="0" applyFont="1" applyFill="1" applyBorder="1" applyAlignment="1">
      <alignment horizontal="center" wrapText="1"/>
    </xf>
    <xf numFmtId="0" fontId="0" fillId="44" borderId="32" xfId="0" applyFill="1" applyBorder="1" applyAlignment="1">
      <alignment horizontal="center"/>
    </xf>
    <xf numFmtId="0" fontId="3" fillId="41" borderId="51" xfId="0" applyFont="1" applyFill="1" applyBorder="1" applyAlignment="1">
      <alignment horizontal="right" wrapText="1"/>
    </xf>
    <xf numFmtId="174" fontId="2" fillId="0" borderId="52" xfId="0" applyNumberFormat="1" applyFont="1" applyBorder="1" applyAlignment="1">
      <alignment/>
    </xf>
    <xf numFmtId="0" fontId="3" fillId="0" borderId="53" xfId="0" applyFont="1" applyBorder="1" applyAlignment="1">
      <alignment horizontal="center"/>
    </xf>
    <xf numFmtId="0" fontId="3" fillId="42" borderId="54" xfId="0" applyFont="1" applyFill="1" applyBorder="1" applyAlignment="1">
      <alignment horizontal="center" wrapText="1"/>
    </xf>
    <xf numFmtId="0" fontId="3" fillId="42" borderId="55" xfId="0" applyFont="1" applyFill="1" applyBorder="1" applyAlignment="1">
      <alignment horizontal="center" vertical="center" wrapText="1"/>
    </xf>
    <xf numFmtId="0" fontId="3" fillId="42" borderId="55" xfId="0" applyFont="1" applyFill="1" applyBorder="1" applyAlignment="1">
      <alignment horizontal="center" vertical="top" wrapText="1"/>
    </xf>
    <xf numFmtId="0" fontId="3" fillId="42" borderId="55" xfId="0" applyFont="1" applyFill="1" applyBorder="1" applyAlignment="1" applyProtection="1">
      <alignment horizontal="center" vertical="top" wrapText="1"/>
      <protection locked="0"/>
    </xf>
    <xf numFmtId="4" fontId="3" fillId="42" borderId="56" xfId="0" applyNumberFormat="1" applyFont="1" applyFill="1" applyBorder="1" applyAlignment="1">
      <alignment horizontal="right" vertical="center" wrapText="1"/>
    </xf>
    <xf numFmtId="0" fontId="3" fillId="42" borderId="57" xfId="0" applyFont="1" applyFill="1" applyBorder="1" applyAlignment="1">
      <alignment horizontal="center" wrapText="1"/>
    </xf>
    <xf numFmtId="0" fontId="3" fillId="42" borderId="58" xfId="0" applyFont="1" applyFill="1" applyBorder="1" applyAlignment="1">
      <alignment horizontal="center" vertical="center" wrapText="1"/>
    </xf>
    <xf numFmtId="0" fontId="3" fillId="42" borderId="58" xfId="0" applyFont="1" applyFill="1" applyBorder="1" applyAlignment="1">
      <alignment horizontal="center" vertical="top" wrapText="1"/>
    </xf>
    <xf numFmtId="0" fontId="3" fillId="42" borderId="58" xfId="0" applyFont="1" applyFill="1" applyBorder="1" applyAlignment="1" applyProtection="1">
      <alignment horizontal="center" vertical="top" wrapText="1"/>
      <protection locked="0"/>
    </xf>
    <xf numFmtId="4" fontId="3" fillId="42" borderId="59" xfId="0" applyNumberFormat="1" applyFont="1" applyFill="1" applyBorder="1" applyAlignment="1">
      <alignment horizontal="right" vertical="center" wrapText="1"/>
    </xf>
    <xf numFmtId="0" fontId="62" fillId="0" borderId="0" xfId="0" applyFont="1" applyAlignment="1">
      <alignment/>
    </xf>
    <xf numFmtId="0" fontId="62" fillId="0" borderId="0" xfId="0" applyFont="1" applyAlignment="1">
      <alignment wrapText="1"/>
    </xf>
    <xf numFmtId="0" fontId="0" fillId="41" borderId="0" xfId="0" applyFont="1" applyFill="1" applyBorder="1" applyAlignment="1">
      <alignment horizontal="center" vertical="center" wrapText="1"/>
    </xf>
    <xf numFmtId="0" fontId="3" fillId="47" borderId="16" xfId="0" applyFont="1" applyFill="1" applyBorder="1" applyAlignment="1">
      <alignment/>
    </xf>
    <xf numFmtId="4" fontId="6" fillId="47" borderId="0" xfId="0" applyNumberFormat="1" applyFont="1" applyFill="1" applyBorder="1" applyAlignment="1">
      <alignment/>
    </xf>
    <xf numFmtId="0" fontId="3" fillId="41" borderId="0" xfId="0" applyFont="1" applyFill="1" applyBorder="1" applyAlignment="1">
      <alignment horizontal="center"/>
    </xf>
    <xf numFmtId="0" fontId="4" fillId="41" borderId="0" xfId="0" applyFont="1" applyFill="1" applyBorder="1" applyAlignment="1">
      <alignment horizontal="left" vertical="center"/>
    </xf>
    <xf numFmtId="164" fontId="4" fillId="41" borderId="0" xfId="0" applyNumberFormat="1" applyFont="1" applyFill="1" applyBorder="1" applyAlignment="1">
      <alignment/>
    </xf>
    <xf numFmtId="164" fontId="4" fillId="41" borderId="32" xfId="0" applyNumberFormat="1" applyFont="1" applyFill="1" applyBorder="1" applyAlignment="1">
      <alignment horizontal="right"/>
    </xf>
    <xf numFmtId="3" fontId="4" fillId="41" borderId="0" xfId="0" applyNumberFormat="1" applyFont="1" applyFill="1" applyBorder="1" applyAlignment="1">
      <alignment horizontal="right"/>
    </xf>
    <xf numFmtId="0" fontId="3" fillId="48" borderId="16" xfId="0" applyFont="1" applyFill="1" applyBorder="1" applyAlignment="1">
      <alignment/>
    </xf>
    <xf numFmtId="0" fontId="3" fillId="48" borderId="0" xfId="0" applyFont="1" applyFill="1" applyBorder="1" applyAlignment="1">
      <alignment horizontal="center"/>
    </xf>
    <xf numFmtId="0" fontId="4" fillId="48" borderId="10" xfId="0" applyFont="1" applyFill="1" applyBorder="1" applyAlignment="1">
      <alignment/>
    </xf>
    <xf numFmtId="164" fontId="4" fillId="48" borderId="10" xfId="0" applyNumberFormat="1" applyFont="1" applyFill="1" applyBorder="1" applyAlignment="1">
      <alignment/>
    </xf>
    <xf numFmtId="164" fontId="4" fillId="48" borderId="30" xfId="0" applyNumberFormat="1" applyFont="1" applyFill="1" applyBorder="1" applyAlignment="1">
      <alignment horizontal="right"/>
    </xf>
    <xf numFmtId="164" fontId="4" fillId="48" borderId="60" xfId="0" applyNumberFormat="1" applyFont="1" applyFill="1" applyBorder="1" applyAlignment="1">
      <alignment horizontal="right"/>
    </xf>
    <xf numFmtId="164" fontId="4" fillId="48" borderId="31" xfId="0" applyNumberFormat="1" applyFont="1" applyFill="1" applyBorder="1" applyAlignment="1">
      <alignment horizontal="center"/>
    </xf>
    <xf numFmtId="0" fontId="3" fillId="48" borderId="49" xfId="0" applyFont="1" applyFill="1" applyBorder="1" applyAlignment="1">
      <alignment/>
    </xf>
    <xf numFmtId="0" fontId="3" fillId="48" borderId="12" xfId="0" applyFont="1" applyFill="1" applyBorder="1" applyAlignment="1">
      <alignment horizontal="center"/>
    </xf>
    <xf numFmtId="0" fontId="4" fillId="48" borderId="12" xfId="0" applyFont="1" applyFill="1" applyBorder="1" applyAlignment="1">
      <alignment/>
    </xf>
    <xf numFmtId="164" fontId="4" fillId="48" borderId="12" xfId="0" applyNumberFormat="1" applyFont="1" applyFill="1" applyBorder="1" applyAlignment="1">
      <alignment/>
    </xf>
    <xf numFmtId="164" fontId="4" fillId="48" borderId="61" xfId="0" applyNumberFormat="1" applyFont="1" applyFill="1" applyBorder="1" applyAlignment="1">
      <alignment horizontal="right"/>
    </xf>
    <xf numFmtId="164" fontId="4" fillId="48" borderId="62" xfId="0" applyNumberFormat="1" applyFont="1" applyFill="1" applyBorder="1" applyAlignment="1">
      <alignment horizontal="right"/>
    </xf>
    <xf numFmtId="164" fontId="4" fillId="48" borderId="63" xfId="0" applyNumberFormat="1" applyFont="1" applyFill="1" applyBorder="1" applyAlignment="1">
      <alignment horizontal="center"/>
    </xf>
    <xf numFmtId="0" fontId="4" fillId="41" borderId="0" xfId="0" applyFont="1" applyFill="1" applyBorder="1" applyAlignment="1">
      <alignment/>
    </xf>
    <xf numFmtId="174" fontId="4" fillId="35" borderId="14" xfId="0" applyNumberFormat="1" applyFont="1" applyFill="1" applyBorder="1" applyAlignment="1">
      <alignment/>
    </xf>
    <xf numFmtId="174" fontId="4" fillId="35" borderId="19" xfId="0" applyNumberFormat="1" applyFont="1" applyFill="1" applyBorder="1" applyAlignment="1">
      <alignment/>
    </xf>
    <xf numFmtId="0" fontId="3" fillId="46" borderId="64" xfId="0" applyFont="1" applyFill="1" applyBorder="1" applyAlignment="1">
      <alignment/>
    </xf>
    <xf numFmtId="4" fontId="6" fillId="46" borderId="36" xfId="0" applyNumberFormat="1" applyFont="1" applyFill="1" applyBorder="1" applyAlignment="1">
      <alignment/>
    </xf>
    <xf numFmtId="4" fontId="6" fillId="46" borderId="65" xfId="0" applyNumberFormat="1" applyFont="1" applyFill="1" applyBorder="1" applyAlignment="1">
      <alignment/>
    </xf>
    <xf numFmtId="0" fontId="3" fillId="34" borderId="50" xfId="0" applyFont="1" applyFill="1" applyBorder="1" applyAlignment="1">
      <alignment horizontal="center" vertical="center" wrapText="1"/>
    </xf>
    <xf numFmtId="0" fontId="3" fillId="34" borderId="48" xfId="0" applyFont="1" applyFill="1" applyBorder="1" applyAlignment="1">
      <alignment horizontal="center" vertical="center" wrapText="1"/>
    </xf>
    <xf numFmtId="0" fontId="3" fillId="34" borderId="26" xfId="0" applyFont="1" applyFill="1" applyBorder="1" applyAlignment="1">
      <alignment horizontal="center" vertical="center"/>
    </xf>
    <xf numFmtId="0" fontId="3" fillId="41" borderId="66" xfId="0" applyFont="1" applyFill="1" applyBorder="1" applyAlignment="1">
      <alignment/>
    </xf>
    <xf numFmtId="4" fontId="6" fillId="41" borderId="52" xfId="0" applyNumberFormat="1" applyFont="1" applyFill="1" applyBorder="1" applyAlignment="1">
      <alignment/>
    </xf>
    <xf numFmtId="4" fontId="6" fillId="41" borderId="67" xfId="0" applyNumberFormat="1" applyFont="1" applyFill="1" applyBorder="1" applyAlignment="1">
      <alignment/>
    </xf>
    <xf numFmtId="4" fontId="3" fillId="46" borderId="10" xfId="0" applyNumberFormat="1" applyFont="1" applyFill="1" applyBorder="1" applyAlignment="1">
      <alignment/>
    </xf>
    <xf numFmtId="9" fontId="0" fillId="41" borderId="26" xfId="59" applyFont="1" applyFill="1" applyBorder="1" applyAlignment="1">
      <alignment horizontal="center"/>
    </xf>
    <xf numFmtId="4" fontId="4" fillId="41" borderId="68" xfId="0" applyNumberFormat="1" applyFont="1" applyFill="1" applyBorder="1" applyAlignment="1">
      <alignment/>
    </xf>
    <xf numFmtId="0" fontId="0" fillId="41" borderId="68" xfId="0" applyFill="1" applyBorder="1" applyAlignment="1">
      <alignment horizontal="center"/>
    </xf>
    <xf numFmtId="4" fontId="3" fillId="41" borderId="10" xfId="0" applyNumberFormat="1" applyFont="1" applyFill="1" applyBorder="1" applyAlignment="1">
      <alignment/>
    </xf>
    <xf numFmtId="0" fontId="3" fillId="34" borderId="69" xfId="0" applyFont="1" applyFill="1" applyBorder="1" applyAlignment="1">
      <alignment horizontal="center" wrapText="1"/>
    </xf>
    <xf numFmtId="0" fontId="3" fillId="34" borderId="70" xfId="0" applyFont="1" applyFill="1" applyBorder="1" applyAlignment="1">
      <alignment horizontal="center" wrapText="1"/>
    </xf>
    <xf numFmtId="174" fontId="2" fillId="0" borderId="71" xfId="0" applyNumberFormat="1" applyFont="1" applyBorder="1" applyAlignment="1">
      <alignment/>
    </xf>
    <xf numFmtId="10" fontId="2" fillId="0" borderId="36" xfId="0" applyNumberFormat="1" applyFont="1" applyBorder="1" applyAlignment="1">
      <alignment/>
    </xf>
    <xf numFmtId="10" fontId="2" fillId="0" borderId="72" xfId="0" applyNumberFormat="1" applyFont="1" applyBorder="1" applyAlignment="1">
      <alignment/>
    </xf>
    <xf numFmtId="177" fontId="3" fillId="49" borderId="13" xfId="0" applyNumberFormat="1" applyFont="1" applyFill="1" applyBorder="1" applyAlignment="1">
      <alignment/>
    </xf>
    <xf numFmtId="177" fontId="3" fillId="49" borderId="0" xfId="0" applyNumberFormat="1" applyFont="1" applyFill="1" applyBorder="1" applyAlignment="1">
      <alignment wrapText="1"/>
    </xf>
    <xf numFmtId="177" fontId="3" fillId="49" borderId="38" xfId="0" applyNumberFormat="1" applyFont="1" applyFill="1" applyBorder="1" applyAlignment="1">
      <alignment horizontal="center" vertical="center"/>
    </xf>
    <xf numFmtId="9" fontId="63" fillId="49" borderId="73" xfId="0" applyNumberFormat="1" applyFont="1" applyFill="1" applyBorder="1" applyAlignment="1">
      <alignment horizontal="center" vertical="center"/>
    </xf>
    <xf numFmtId="9" fontId="63" fillId="49" borderId="74" xfId="0" applyNumberFormat="1" applyFont="1" applyFill="1" applyBorder="1" applyAlignment="1">
      <alignment horizontal="center" vertical="center"/>
    </xf>
    <xf numFmtId="0" fontId="3" fillId="40" borderId="75" xfId="0" applyFont="1" applyFill="1" applyBorder="1" applyAlignment="1">
      <alignment horizontal="center" vertical="center" wrapText="1"/>
    </xf>
    <xf numFmtId="0" fontId="0" fillId="0" borderId="76" xfId="0" applyFont="1" applyBorder="1" applyAlignment="1">
      <alignment horizontal="left" vertical="center" wrapText="1"/>
    </xf>
    <xf numFmtId="0" fontId="3" fillId="40" borderId="77" xfId="0" applyFont="1" applyFill="1" applyBorder="1" applyAlignment="1">
      <alignment horizontal="center" vertical="center" wrapText="1"/>
    </xf>
    <xf numFmtId="0" fontId="3" fillId="40" borderId="78" xfId="0" applyFont="1" applyFill="1" applyBorder="1" applyAlignment="1">
      <alignment horizontal="center" vertical="center" wrapText="1"/>
    </xf>
    <xf numFmtId="0" fontId="3" fillId="40" borderId="79" xfId="0" applyFont="1" applyFill="1" applyBorder="1" applyAlignment="1">
      <alignment horizontal="center" vertical="center" wrapText="1"/>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 fillId="40" borderId="83" xfId="0" applyFont="1" applyFill="1" applyBorder="1" applyAlignment="1">
      <alignment horizontal="right"/>
    </xf>
    <xf numFmtId="0" fontId="3" fillId="40" borderId="84" xfId="0" applyFont="1" applyFill="1" applyBorder="1" applyAlignment="1">
      <alignment horizontal="right"/>
    </xf>
    <xf numFmtId="0" fontId="3" fillId="40" borderId="84" xfId="0" applyFont="1" applyFill="1" applyBorder="1" applyAlignment="1">
      <alignment horizontal="right" vertical="center"/>
    </xf>
    <xf numFmtId="0" fontId="3" fillId="40" borderId="79" xfId="0" applyFont="1" applyFill="1" applyBorder="1" applyAlignment="1">
      <alignment horizontal="right"/>
    </xf>
    <xf numFmtId="0" fontId="3" fillId="18" borderId="83" xfId="0" applyFont="1" applyFill="1" applyBorder="1" applyAlignment="1">
      <alignment horizontal="right"/>
    </xf>
    <xf numFmtId="0" fontId="3" fillId="18" borderId="84" xfId="0" applyFont="1" applyFill="1" applyBorder="1" applyAlignment="1">
      <alignment horizontal="right"/>
    </xf>
    <xf numFmtId="0" fontId="3" fillId="18" borderId="84" xfId="0" applyFont="1" applyFill="1" applyBorder="1" applyAlignment="1">
      <alignment horizontal="right" vertical="center"/>
    </xf>
    <xf numFmtId="0" fontId="3" fillId="18" borderId="79" xfId="0" applyFont="1" applyFill="1" applyBorder="1" applyAlignment="1">
      <alignment horizontal="right"/>
    </xf>
    <xf numFmtId="0" fontId="64" fillId="0" borderId="0" xfId="0" applyFont="1" applyFill="1" applyAlignment="1">
      <alignment/>
    </xf>
    <xf numFmtId="164" fontId="65" fillId="0" borderId="0" xfId="0" applyNumberFormat="1" applyFont="1" applyBorder="1" applyAlignment="1">
      <alignment vertical="center" wrapText="1"/>
    </xf>
    <xf numFmtId="164" fontId="65" fillId="0" borderId="0" xfId="0" applyNumberFormat="1" applyFont="1" applyBorder="1" applyAlignment="1">
      <alignment wrapText="1"/>
    </xf>
    <xf numFmtId="0" fontId="66" fillId="0" borderId="0" xfId="0" applyFont="1" applyAlignment="1">
      <alignment/>
    </xf>
    <xf numFmtId="164" fontId="4" fillId="48" borderId="10" xfId="0" applyNumberFormat="1" applyFont="1" applyFill="1" applyBorder="1" applyAlignment="1">
      <alignment horizontal="right"/>
    </xf>
    <xf numFmtId="164" fontId="4" fillId="48" borderId="33" xfId="0" applyNumberFormat="1" applyFont="1" applyFill="1" applyBorder="1" applyAlignment="1">
      <alignment horizontal="center"/>
    </xf>
    <xf numFmtId="0" fontId="0" fillId="0" borderId="0" xfId="0" applyFont="1" applyFill="1" applyBorder="1" applyAlignment="1">
      <alignment/>
    </xf>
    <xf numFmtId="0" fontId="3" fillId="50" borderId="0" xfId="0" applyFont="1" applyFill="1" applyAlignment="1">
      <alignment/>
    </xf>
    <xf numFmtId="0" fontId="7" fillId="50" borderId="0" xfId="0" applyFont="1" applyFill="1" applyAlignment="1">
      <alignment/>
    </xf>
    <xf numFmtId="177" fontId="3" fillId="49" borderId="0" xfId="0" applyNumberFormat="1" applyFont="1" applyFill="1" applyBorder="1" applyAlignment="1">
      <alignment horizontal="right" wrapText="1"/>
    </xf>
    <xf numFmtId="0" fontId="15" fillId="0" borderId="0" xfId="0" applyFont="1" applyAlignment="1">
      <alignment/>
    </xf>
    <xf numFmtId="0" fontId="3" fillId="34" borderId="68" xfId="0" applyFont="1" applyFill="1" applyBorder="1" applyAlignment="1">
      <alignment horizontal="center" wrapText="1"/>
    </xf>
    <xf numFmtId="0" fontId="5" fillId="41" borderId="68" xfId="0" applyFont="1" applyFill="1" applyBorder="1" applyAlignment="1">
      <alignment/>
    </xf>
    <xf numFmtId="174" fontId="2" fillId="0" borderId="68" xfId="0" applyNumberFormat="1" applyFont="1" applyBorder="1" applyAlignment="1">
      <alignment/>
    </xf>
    <xf numFmtId="10" fontId="2" fillId="0" borderId="68" xfId="0" applyNumberFormat="1" applyFont="1" applyBorder="1" applyAlignment="1">
      <alignment/>
    </xf>
    <xf numFmtId="184" fontId="0" fillId="0" borderId="0" xfId="0" applyNumberFormat="1" applyFont="1" applyBorder="1" applyAlignment="1">
      <alignment horizontal="center" vertical="top" wrapText="1"/>
    </xf>
    <xf numFmtId="0" fontId="3" fillId="0" borderId="0" xfId="0" applyFont="1" applyFill="1" applyAlignment="1">
      <alignment wrapText="1"/>
    </xf>
    <xf numFmtId="0" fontId="0" fillId="0" borderId="0" xfId="0" applyFill="1" applyAlignment="1">
      <alignment wrapText="1"/>
    </xf>
    <xf numFmtId="4" fontId="3" fillId="35" borderId="68" xfId="0" applyNumberFormat="1" applyFont="1" applyFill="1" applyBorder="1" applyAlignment="1">
      <alignment/>
    </xf>
    <xf numFmtId="4" fontId="6" fillId="46" borderId="68" xfId="0" applyNumberFormat="1" applyFont="1" applyFill="1" applyBorder="1" applyAlignment="1">
      <alignment/>
    </xf>
    <xf numFmtId="0" fontId="3" fillId="34" borderId="68" xfId="0" applyFont="1" applyFill="1" applyBorder="1" applyAlignment="1">
      <alignment horizontal="center"/>
    </xf>
    <xf numFmtId="0" fontId="3" fillId="42" borderId="68" xfId="0" applyFont="1" applyFill="1" applyBorder="1" applyAlignment="1">
      <alignment horizontal="center" vertical="center" wrapText="1"/>
    </xf>
    <xf numFmtId="0" fontId="3" fillId="35" borderId="68" xfId="0" applyFont="1" applyFill="1" applyBorder="1" applyAlignment="1">
      <alignment/>
    </xf>
    <xf numFmtId="0" fontId="3" fillId="46" borderId="68" xfId="0" applyFont="1" applyFill="1" applyBorder="1" applyAlignment="1">
      <alignment/>
    </xf>
    <xf numFmtId="4" fontId="5" fillId="0" borderId="68" xfId="0" applyNumberFormat="1" applyFont="1" applyBorder="1" applyAlignment="1">
      <alignment/>
    </xf>
    <xf numFmtId="4" fontId="2" fillId="41" borderId="68" xfId="0" applyNumberFormat="1" applyFont="1" applyFill="1" applyBorder="1" applyAlignment="1">
      <alignment/>
    </xf>
    <xf numFmtId="4" fontId="3" fillId="41" borderId="68" xfId="0" applyNumberFormat="1" applyFont="1" applyFill="1" applyBorder="1" applyAlignment="1">
      <alignment/>
    </xf>
    <xf numFmtId="0" fontId="3" fillId="36" borderId="68" xfId="0" applyFont="1" applyFill="1" applyBorder="1" applyAlignment="1">
      <alignment/>
    </xf>
    <xf numFmtId="4" fontId="3" fillId="36" borderId="68" xfId="0" applyNumberFormat="1" applyFont="1" applyFill="1" applyBorder="1" applyAlignment="1">
      <alignment/>
    </xf>
    <xf numFmtId="0" fontId="0" fillId="44" borderId="68" xfId="0" applyFill="1" applyBorder="1" applyAlignment="1">
      <alignment horizontal="center"/>
    </xf>
    <xf numFmtId="0" fontId="3" fillId="0" borderId="0" xfId="0" applyFont="1" applyFill="1" applyBorder="1" applyAlignment="1">
      <alignment/>
    </xf>
    <xf numFmtId="0" fontId="3" fillId="34" borderId="68" xfId="0" applyFont="1" applyFill="1" applyBorder="1" applyAlignment="1">
      <alignment horizontal="center"/>
    </xf>
    <xf numFmtId="0" fontId="60" fillId="0" borderId="0" xfId="0" applyFont="1" applyFill="1" applyAlignment="1">
      <alignment/>
    </xf>
    <xf numFmtId="0" fontId="62"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164" fontId="0" fillId="0" borderId="0" xfId="0" applyNumberForma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164" fontId="3" fillId="0" borderId="0" xfId="0" applyNumberFormat="1" applyFont="1" applyFill="1" applyBorder="1" applyAlignment="1">
      <alignment/>
    </xf>
    <xf numFmtId="0" fontId="0" fillId="0" borderId="0" xfId="0" applyBorder="1" applyAlignment="1" quotePrefix="1">
      <alignment/>
    </xf>
    <xf numFmtId="0" fontId="61" fillId="0" borderId="0" xfId="0" applyFont="1" applyBorder="1" applyAlignment="1">
      <alignment horizontal="left" readingOrder="1"/>
    </xf>
    <xf numFmtId="0" fontId="3" fillId="42" borderId="85" xfId="0" applyFont="1" applyFill="1" applyBorder="1" applyAlignment="1">
      <alignment horizontal="center" vertical="center" wrapText="1"/>
    </xf>
    <xf numFmtId="0" fontId="5" fillId="0" borderId="0" xfId="0" applyFont="1" applyFill="1" applyAlignment="1">
      <alignment horizontal="left" vertical="top" wrapText="1"/>
    </xf>
    <xf numFmtId="0" fontId="3" fillId="42" borderId="86" xfId="0" applyFont="1" applyFill="1" applyBorder="1" applyAlignment="1">
      <alignment horizontal="center" vertical="center" wrapText="1"/>
    </xf>
    <xf numFmtId="9" fontId="3" fillId="0" borderId="0" xfId="0" applyNumberFormat="1" applyFont="1" applyFill="1" applyAlignment="1">
      <alignment horizontal="center" vertical="center"/>
    </xf>
    <xf numFmtId="9" fontId="3" fillId="51" borderId="0" xfId="0" applyNumberFormat="1" applyFont="1" applyFill="1" applyAlignment="1">
      <alignment horizontal="center" vertical="center"/>
    </xf>
    <xf numFmtId="0" fontId="5" fillId="41" borderId="68" xfId="0" applyFont="1" applyFill="1" applyBorder="1" applyAlignment="1">
      <alignment wrapText="1"/>
    </xf>
    <xf numFmtId="0" fontId="64" fillId="0" borderId="0" xfId="0" applyFont="1" applyAlignment="1">
      <alignment/>
    </xf>
    <xf numFmtId="0" fontId="3" fillId="34" borderId="87" xfId="0" applyFont="1" applyFill="1" applyBorder="1" applyAlignment="1">
      <alignment horizontal="center" wrapText="1"/>
    </xf>
    <xf numFmtId="0" fontId="5" fillId="41" borderId="46" xfId="0" applyFont="1" applyFill="1" applyBorder="1" applyAlignment="1">
      <alignment/>
    </xf>
    <xf numFmtId="174" fontId="2" fillId="0" borderId="87" xfId="0" applyNumberFormat="1" applyFont="1" applyBorder="1" applyAlignment="1">
      <alignment/>
    </xf>
    <xf numFmtId="10" fontId="2" fillId="0" borderId="87" xfId="0" applyNumberFormat="1" applyFont="1" applyBorder="1" applyAlignment="1">
      <alignment/>
    </xf>
    <xf numFmtId="0" fontId="6" fillId="41" borderId="46" xfId="0" applyFont="1" applyFill="1" applyBorder="1" applyAlignment="1">
      <alignment/>
    </xf>
    <xf numFmtId="174" fontId="4" fillId="35" borderId="88" xfId="0" applyNumberFormat="1" applyFont="1" applyFill="1" applyBorder="1" applyAlignment="1">
      <alignment/>
    </xf>
    <xf numFmtId="174" fontId="4" fillId="35" borderId="89" xfId="0" applyNumberFormat="1" applyFont="1" applyFill="1" applyBorder="1" applyAlignment="1">
      <alignment/>
    </xf>
    <xf numFmtId="174" fontId="4" fillId="35" borderId="82" xfId="0" applyNumberFormat="1" applyFont="1" applyFill="1" applyBorder="1" applyAlignment="1">
      <alignment/>
    </xf>
    <xf numFmtId="0" fontId="3" fillId="0" borderId="68" xfId="0" applyFont="1" applyFill="1" applyBorder="1" applyAlignment="1">
      <alignment/>
    </xf>
    <xf numFmtId="4" fontId="6" fillId="0" borderId="68" xfId="0" applyNumberFormat="1" applyFont="1" applyFill="1" applyBorder="1" applyAlignment="1">
      <alignment/>
    </xf>
    <xf numFmtId="4" fontId="4" fillId="46" borderId="68" xfId="0" applyNumberFormat="1" applyFont="1" applyFill="1" applyBorder="1" applyAlignment="1">
      <alignment/>
    </xf>
    <xf numFmtId="0" fontId="63" fillId="0" borderId="68" xfId="0" applyFont="1" applyFill="1" applyBorder="1" applyAlignment="1">
      <alignment/>
    </xf>
    <xf numFmtId="4" fontId="64" fillId="0" borderId="68" xfId="0" applyNumberFormat="1" applyFont="1" applyFill="1" applyBorder="1" applyAlignment="1">
      <alignment/>
    </xf>
    <xf numFmtId="4" fontId="63" fillId="41" borderId="68" xfId="0" applyNumberFormat="1" applyFont="1" applyFill="1" applyBorder="1" applyAlignment="1">
      <alignment/>
    </xf>
    <xf numFmtId="4" fontId="67" fillId="41" borderId="68" xfId="0" applyNumberFormat="1" applyFont="1" applyFill="1" applyBorder="1" applyAlignment="1">
      <alignment horizontal="right" wrapText="1"/>
    </xf>
    <xf numFmtId="0" fontId="3" fillId="36" borderId="90" xfId="0" applyFont="1" applyFill="1" applyBorder="1" applyAlignment="1">
      <alignment wrapText="1"/>
    </xf>
    <xf numFmtId="164" fontId="3" fillId="37" borderId="91" xfId="0" applyNumberFormat="1" applyFont="1" applyFill="1" applyBorder="1" applyAlignment="1">
      <alignment wrapText="1"/>
    </xf>
    <xf numFmtId="0" fontId="5" fillId="0" borderId="0" xfId="0" applyFont="1" applyFill="1" applyAlignment="1">
      <alignment vertical="justify"/>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80" xfId="0" applyFont="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3" fillId="50" borderId="0" xfId="0" applyFont="1" applyFill="1" applyAlignment="1">
      <alignment horizontal="center" wrapText="1"/>
    </xf>
    <xf numFmtId="0" fontId="13" fillId="0" borderId="0" xfId="0" applyFont="1" applyFill="1" applyAlignment="1">
      <alignment horizontal="left" vertical="justify"/>
    </xf>
    <xf numFmtId="0" fontId="5" fillId="0" borderId="0" xfId="0" applyFont="1" applyFill="1" applyAlignment="1">
      <alignment horizontal="left" vertical="justify"/>
    </xf>
    <xf numFmtId="0" fontId="3" fillId="50" borderId="0" xfId="0" applyFont="1" applyFill="1" applyAlignment="1">
      <alignment horizontal="center" vertical="center" wrapText="1"/>
    </xf>
    <xf numFmtId="0" fontId="13" fillId="0" borderId="0" xfId="0" applyFont="1" applyFill="1" applyAlignment="1">
      <alignment horizontal="left" vertical="center"/>
    </xf>
    <xf numFmtId="0" fontId="5" fillId="0" borderId="0" xfId="0" applyFont="1" applyFill="1" applyAlignment="1">
      <alignment horizontal="left" vertical="top" wrapText="1"/>
    </xf>
    <xf numFmtId="0" fontId="5" fillId="0" borderId="0" xfId="0" applyFont="1" applyAlignment="1">
      <alignment horizontal="left" vertical="center" wrapText="1"/>
    </xf>
    <xf numFmtId="164" fontId="17" fillId="42" borderId="20" xfId="0" applyNumberFormat="1" applyFont="1" applyFill="1" applyBorder="1" applyAlignment="1">
      <alignment horizontal="left" vertical="center"/>
    </xf>
    <xf numFmtId="164" fontId="17" fillId="42" borderId="29" xfId="0" applyNumberFormat="1" applyFont="1" applyFill="1" applyBorder="1" applyAlignment="1">
      <alignment horizontal="left" vertical="center"/>
    </xf>
    <xf numFmtId="164" fontId="17" fillId="42" borderId="97" xfId="0" applyNumberFormat="1" applyFont="1" applyFill="1" applyBorder="1" applyAlignment="1">
      <alignment horizontal="left" vertical="center"/>
    </xf>
    <xf numFmtId="0" fontId="10" fillId="41" borderId="68" xfId="0" applyFont="1" applyFill="1" applyBorder="1" applyAlignment="1">
      <alignment horizontal="center" vertical="center"/>
    </xf>
    <xf numFmtId="0" fontId="3" fillId="34" borderId="68" xfId="0" applyFont="1" applyFill="1" applyBorder="1" applyAlignment="1">
      <alignment horizontal="center"/>
    </xf>
    <xf numFmtId="0" fontId="10" fillId="41" borderId="98" xfId="0" applyFont="1" applyFill="1" applyBorder="1" applyAlignment="1">
      <alignment horizontal="center" vertical="center" wrapText="1"/>
    </xf>
    <xf numFmtId="0" fontId="10" fillId="41" borderId="48" xfId="0" applyFont="1" applyFill="1" applyBorder="1" applyAlignment="1">
      <alignment horizontal="center" vertical="center" wrapText="1"/>
    </xf>
    <xf numFmtId="0" fontId="3" fillId="34" borderId="99" xfId="0" applyFont="1" applyFill="1" applyBorder="1" applyAlignment="1">
      <alignment horizontal="center"/>
    </xf>
    <xf numFmtId="0" fontId="3" fillId="34" borderId="100" xfId="0" applyFont="1" applyFill="1" applyBorder="1" applyAlignment="1">
      <alignment horizontal="center"/>
    </xf>
    <xf numFmtId="0" fontId="3" fillId="34" borderId="101" xfId="0" applyFont="1" applyFill="1" applyBorder="1" applyAlignment="1">
      <alignment horizontal="center" vertical="center" wrapText="1"/>
    </xf>
    <xf numFmtId="0" fontId="10" fillId="41" borderId="102" xfId="0" applyFont="1" applyFill="1" applyBorder="1" applyAlignment="1">
      <alignment horizontal="center" vertical="center" wrapText="1"/>
    </xf>
    <xf numFmtId="0" fontId="10" fillId="41" borderId="103" xfId="0" applyFont="1" applyFill="1" applyBorder="1" applyAlignment="1">
      <alignment horizontal="center" vertical="center" wrapText="1"/>
    </xf>
    <xf numFmtId="0" fontId="10" fillId="41" borderId="15" xfId="0" applyFont="1" applyFill="1" applyBorder="1" applyAlignment="1">
      <alignment horizontal="center" vertical="center"/>
    </xf>
    <xf numFmtId="0" fontId="10" fillId="41" borderId="16" xfId="0" applyFont="1" applyFill="1" applyBorder="1" applyAlignment="1">
      <alignment horizontal="center" vertical="center"/>
    </xf>
    <xf numFmtId="0" fontId="3" fillId="41" borderId="104" xfId="0" applyFont="1" applyFill="1" applyBorder="1" applyAlignment="1">
      <alignment horizontal="center"/>
    </xf>
    <xf numFmtId="0" fontId="3" fillId="41" borderId="29" xfId="0" applyFont="1" applyFill="1" applyBorder="1" applyAlignment="1">
      <alignment horizontal="center"/>
    </xf>
    <xf numFmtId="0" fontId="3" fillId="41" borderId="97" xfId="0" applyFont="1" applyFill="1" applyBorder="1" applyAlignment="1">
      <alignment horizontal="center"/>
    </xf>
    <xf numFmtId="0" fontId="3" fillId="41" borderId="35" xfId="0" applyFont="1" applyFill="1" applyBorder="1" applyAlignment="1">
      <alignment horizontal="center"/>
    </xf>
    <xf numFmtId="0" fontId="41" fillId="50" borderId="0" xfId="0" applyFont="1" applyFill="1" applyAlignment="1">
      <alignment horizontal="left" vertical="top" wrapText="1"/>
    </xf>
    <xf numFmtId="0" fontId="41" fillId="0" borderId="0" xfId="0" applyFont="1" applyFill="1" applyAlignment="1">
      <alignment horizontal="left" vertical="top" wrapText="1"/>
    </xf>
    <xf numFmtId="0" fontId="42" fillId="39" borderId="0" xfId="0"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22</xdr:row>
      <xdr:rowOff>123825</xdr:rowOff>
    </xdr:from>
    <xdr:to>
      <xdr:col>15</xdr:col>
      <xdr:colOff>209550</xdr:colOff>
      <xdr:row>28</xdr:row>
      <xdr:rowOff>0</xdr:rowOff>
    </xdr:to>
    <xdr:sp>
      <xdr:nvSpPr>
        <xdr:cNvPr id="1" name="Rounded Rectangular Callout 5"/>
        <xdr:cNvSpPr>
          <a:spLocks/>
        </xdr:cNvSpPr>
      </xdr:nvSpPr>
      <xdr:spPr>
        <a:xfrm>
          <a:off x="10801350" y="7267575"/>
          <a:ext cx="2714625" cy="1276350"/>
        </a:xfrm>
        <a:prstGeom prst="wedgeRoundRectCallout">
          <a:avLst>
            <a:gd name="adj1" fmla="val -122587"/>
            <a:gd name="adj2" fmla="val -22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123825</xdr:colOff>
      <xdr:row>23</xdr:row>
      <xdr:rowOff>152400</xdr:rowOff>
    </xdr:from>
    <xdr:ext cx="2400300" cy="990600"/>
    <xdr:sp>
      <xdr:nvSpPr>
        <xdr:cNvPr id="2" name="TextBox 6"/>
        <xdr:cNvSpPr txBox="1">
          <a:spLocks noChangeArrowheads="1"/>
        </xdr:cNvSpPr>
      </xdr:nvSpPr>
      <xdr:spPr>
        <a:xfrm>
          <a:off x="10991850" y="7467600"/>
          <a:ext cx="240030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Tu se određuje dužina trajanja projekta prema tromjesečnim periodima. Kasnije se ovi podaci prenose u tablice budžeta. Nije nužno da prvi 3. mjesečni period odgovara računovodstvenom Q1 i obrnuto. Planirajte s rezervom vremena!
</a:t>
          </a:r>
          <a:r>
            <a:rPr lang="en-US" cap="none" sz="1000" b="0" i="0" u="none" baseline="0">
              <a:solidFill>
                <a:srgbClr val="000000"/>
              </a:solidFill>
              <a:latin typeface="Arial"/>
              <a:ea typeface="Arial"/>
              <a:cs typeface="Arial"/>
            </a:rPr>
            <a:t>
</a:t>
          </a:r>
        </a:p>
      </xdr:txBody>
    </xdr:sp>
    <xdr:clientData/>
  </xdr:oneCellAnchor>
  <xdr:twoCellAnchor>
    <xdr:from>
      <xdr:col>5</xdr:col>
      <xdr:colOff>609600</xdr:colOff>
      <xdr:row>43</xdr:row>
      <xdr:rowOff>47625</xdr:rowOff>
    </xdr:from>
    <xdr:to>
      <xdr:col>9</xdr:col>
      <xdr:colOff>247650</xdr:colOff>
      <xdr:row>50</xdr:row>
      <xdr:rowOff>133350</xdr:rowOff>
    </xdr:to>
    <xdr:sp>
      <xdr:nvSpPr>
        <xdr:cNvPr id="3" name="Rounded Rectangular Callout 7"/>
        <xdr:cNvSpPr>
          <a:spLocks/>
        </xdr:cNvSpPr>
      </xdr:nvSpPr>
      <xdr:spPr>
        <a:xfrm>
          <a:off x="7086600" y="11315700"/>
          <a:ext cx="2714625" cy="1228725"/>
        </a:xfrm>
        <a:prstGeom prst="wedgeRoundRectCallout">
          <a:avLst>
            <a:gd name="adj1" fmla="val -150657"/>
            <a:gd name="adj2" fmla="val -9538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44</xdr:row>
      <xdr:rowOff>95250</xdr:rowOff>
    </xdr:from>
    <xdr:ext cx="2400300" cy="809625"/>
    <xdr:sp>
      <xdr:nvSpPr>
        <xdr:cNvPr id="4" name="TextBox 8"/>
        <xdr:cNvSpPr txBox="1">
          <a:spLocks noChangeArrowheads="1"/>
        </xdr:cNvSpPr>
      </xdr:nvSpPr>
      <xdr:spPr>
        <a:xfrm>
          <a:off x="7239000" y="11525250"/>
          <a:ext cx="240030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Ovi podaci su obavezni za sve hrvatske partnere, a poželjni za ostale parnere kako bi se evaluatori upoznali sa ovim službenim informacijama!</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24</xdr:row>
      <xdr:rowOff>9525</xdr:rowOff>
    </xdr:from>
    <xdr:to>
      <xdr:col>21</xdr:col>
      <xdr:colOff>723900</xdr:colOff>
      <xdr:row>31</xdr:row>
      <xdr:rowOff>38100</xdr:rowOff>
    </xdr:to>
    <xdr:sp>
      <xdr:nvSpPr>
        <xdr:cNvPr id="1" name="Rounded Rectangular Callout 1"/>
        <xdr:cNvSpPr>
          <a:spLocks/>
        </xdr:cNvSpPr>
      </xdr:nvSpPr>
      <xdr:spPr>
        <a:xfrm>
          <a:off x="16011525" y="4362450"/>
          <a:ext cx="1666875" cy="1162050"/>
        </a:xfrm>
        <a:prstGeom prst="wedgeRoundRectCallout">
          <a:avLst>
            <a:gd name="adj1" fmla="val -142902"/>
            <a:gd name="adj2" fmla="val 2103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19</xdr:col>
      <xdr:colOff>228600</xdr:colOff>
      <xdr:row>25</xdr:row>
      <xdr:rowOff>47625</xdr:rowOff>
    </xdr:from>
    <xdr:ext cx="1285875" cy="828675"/>
    <xdr:sp>
      <xdr:nvSpPr>
        <xdr:cNvPr id="2" name="TextBox 2"/>
        <xdr:cNvSpPr txBox="1">
          <a:spLocks noChangeArrowheads="1"/>
        </xdr:cNvSpPr>
      </xdr:nvSpPr>
      <xdr:spPr>
        <a:xfrm>
          <a:off x="16230600" y="4562475"/>
          <a:ext cx="1285875"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Upišite maksimume za zemlje pripadnice i tako kontrolirajte tablicu!</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tarande\Documents\BICRO%20FOLDER\EUREKA_BICRO\Horizont_Eureka\EUREKA_FeedMeBack_financial_01.09.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ners"/>
      <sheetName val="Time frame with action plan"/>
      <sheetName val="Milestones and deliverables"/>
      <sheetName val="Costs and financial structure_a"/>
      <sheetName val="Costs and financial structure_b"/>
      <sheetName val="C po Q"/>
    </sheetNames>
    <sheetDataSet>
      <sheetData sheetId="0">
        <row r="3">
          <cell r="D3" t="str">
            <v>HORIZONT</v>
          </cell>
        </row>
        <row r="4">
          <cell r="D4" t="str">
            <v>FFRI</v>
          </cell>
        </row>
        <row r="5">
          <cell r="D5" t="str">
            <v>O. K.</v>
          </cell>
        </row>
        <row r="6">
          <cell r="D6" t="str">
            <v>B2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5"/>
  <sheetViews>
    <sheetView tabSelected="1" zoomScalePageLayoutView="85" workbookViewId="0" topLeftCell="A1">
      <selection activeCell="K3" sqref="K3"/>
    </sheetView>
  </sheetViews>
  <sheetFormatPr defaultColWidth="9.140625" defaultRowHeight="12.75"/>
  <cols>
    <col min="1" max="1" width="12.28125" style="0" customWidth="1"/>
    <col min="2" max="2" width="33.28125" style="0" customWidth="1"/>
    <col min="3" max="3" width="26.57421875" style="0" customWidth="1"/>
    <col min="4" max="4" width="11.8515625" style="0" customWidth="1"/>
    <col min="5" max="5" width="13.140625" style="0" customWidth="1"/>
    <col min="6" max="6" width="10.8515625" style="0" customWidth="1"/>
    <col min="7" max="7" width="11.00390625" style="0" customWidth="1"/>
    <col min="8" max="8" width="11.7109375" style="0" customWidth="1"/>
    <col min="9" max="9" width="12.57421875" style="0" customWidth="1"/>
    <col min="10" max="10" width="10.57421875" style="0" customWidth="1"/>
  </cols>
  <sheetData>
    <row r="2" spans="2:8" ht="45.75" customHeight="1">
      <c r="B2" s="365" t="s">
        <v>154</v>
      </c>
      <c r="C2" s="365"/>
      <c r="D2" s="365"/>
      <c r="E2" s="365"/>
      <c r="F2" s="365"/>
      <c r="G2" s="365"/>
      <c r="H2" s="365"/>
    </row>
    <row r="3" spans="2:8" ht="59.25" customHeight="1">
      <c r="B3" s="365" t="s">
        <v>155</v>
      </c>
      <c r="C3" s="365"/>
      <c r="D3" s="365"/>
      <c r="E3" s="365"/>
      <c r="F3" s="365"/>
      <c r="G3" s="365"/>
      <c r="H3" s="365"/>
    </row>
    <row r="7" spans="2:3" ht="13.5" thickBot="1">
      <c r="B7" s="27" t="s">
        <v>66</v>
      </c>
      <c r="C7" s="28"/>
    </row>
    <row r="8" spans="2:7" ht="36" customHeight="1" thickBot="1">
      <c r="B8" s="248" t="s">
        <v>124</v>
      </c>
      <c r="C8" s="332" t="s">
        <v>125</v>
      </c>
      <c r="D8" s="333"/>
      <c r="E8" s="333"/>
      <c r="F8" s="333"/>
      <c r="G8" s="334"/>
    </row>
    <row r="9" spans="2:11" ht="60.75" customHeight="1" thickBot="1">
      <c r="B9" s="250" t="s">
        <v>126</v>
      </c>
      <c r="C9" s="335" t="s">
        <v>128</v>
      </c>
      <c r="D9" s="336"/>
      <c r="E9" s="336"/>
      <c r="F9" s="336"/>
      <c r="G9" s="336"/>
      <c r="H9" s="336"/>
      <c r="I9" s="336"/>
      <c r="J9" s="336"/>
      <c r="K9" s="337"/>
    </row>
    <row r="10" spans="2:11" ht="114" customHeight="1" thickBot="1">
      <c r="B10" s="251" t="s">
        <v>127</v>
      </c>
      <c r="C10" s="335" t="s">
        <v>129</v>
      </c>
      <c r="D10" s="336"/>
      <c r="E10" s="336"/>
      <c r="F10" s="336"/>
      <c r="G10" s="336"/>
      <c r="H10" s="336"/>
      <c r="I10" s="336"/>
      <c r="J10" s="336"/>
      <c r="K10" s="337"/>
    </row>
    <row r="11" spans="2:7" ht="26.25" thickBot="1">
      <c r="B11" s="252" t="s">
        <v>244</v>
      </c>
      <c r="C11" s="249" t="s">
        <v>1</v>
      </c>
      <c r="D11" s="8"/>
      <c r="E11" s="8"/>
      <c r="F11" s="8"/>
      <c r="G11" s="8"/>
    </row>
    <row r="12" spans="3:20" ht="12.75">
      <c r="C12" s="64"/>
      <c r="D12" s="8"/>
      <c r="E12" s="8"/>
      <c r="F12" s="8"/>
      <c r="G12" s="8"/>
      <c r="Q12" s="8"/>
      <c r="R12" s="8"/>
      <c r="S12" s="8"/>
      <c r="T12" s="8"/>
    </row>
    <row r="13" spans="3:20" ht="12.75">
      <c r="C13" s="64"/>
      <c r="D13" s="8"/>
      <c r="E13" s="8"/>
      <c r="F13" s="8"/>
      <c r="G13" s="8"/>
      <c r="Q13" s="8"/>
      <c r="R13" s="8"/>
      <c r="S13" s="8"/>
      <c r="T13" s="8"/>
    </row>
    <row r="14" spans="3:20" ht="12.75">
      <c r="C14" s="64"/>
      <c r="D14" s="8"/>
      <c r="E14" s="8"/>
      <c r="F14" s="8"/>
      <c r="G14" s="8"/>
      <c r="Q14" s="8"/>
      <c r="R14" s="8"/>
      <c r="S14" s="8"/>
      <c r="T14" s="8"/>
    </row>
    <row r="15" spans="2:7" ht="13.5" thickBot="1">
      <c r="B15" s="27" t="s">
        <v>65</v>
      </c>
      <c r="C15" s="8"/>
      <c r="D15" s="8"/>
      <c r="E15" s="8"/>
      <c r="F15" s="8"/>
      <c r="G15" s="8"/>
    </row>
    <row r="16" spans="2:7" ht="26.25" thickTop="1">
      <c r="B16" s="65" t="s">
        <v>2</v>
      </c>
      <c r="C16" s="87" t="s">
        <v>3</v>
      </c>
      <c r="D16" s="87" t="s">
        <v>9</v>
      </c>
      <c r="E16" s="126" t="s">
        <v>4</v>
      </c>
      <c r="F16" s="8"/>
      <c r="G16" s="8"/>
    </row>
    <row r="17" spans="2:7" ht="12.75">
      <c r="B17" s="88" t="s">
        <v>5</v>
      </c>
      <c r="C17" s="89" t="s">
        <v>178</v>
      </c>
      <c r="D17" s="89" t="s">
        <v>10</v>
      </c>
      <c r="E17" s="127" t="s">
        <v>14</v>
      </c>
      <c r="F17" s="8"/>
      <c r="G17" s="8"/>
    </row>
    <row r="18" spans="2:7" ht="12.75">
      <c r="B18" s="88" t="s">
        <v>6</v>
      </c>
      <c r="C18" s="89" t="s">
        <v>179</v>
      </c>
      <c r="D18" s="89" t="s">
        <v>10</v>
      </c>
      <c r="E18" s="127" t="s">
        <v>151</v>
      </c>
      <c r="F18" s="8"/>
      <c r="G18" s="8"/>
    </row>
    <row r="19" spans="2:7" ht="12.75">
      <c r="B19" s="88" t="s">
        <v>7</v>
      </c>
      <c r="C19" s="89" t="s">
        <v>12</v>
      </c>
      <c r="D19" s="89" t="s">
        <v>11</v>
      </c>
      <c r="E19" s="127" t="s">
        <v>15</v>
      </c>
      <c r="F19" s="8"/>
      <c r="G19" s="8"/>
    </row>
    <row r="20" spans="2:7" ht="13.5" thickBot="1">
      <c r="B20" s="90" t="s">
        <v>8</v>
      </c>
      <c r="C20" s="91" t="s">
        <v>13</v>
      </c>
      <c r="D20" s="91" t="s">
        <v>11</v>
      </c>
      <c r="E20" s="128" t="s">
        <v>16</v>
      </c>
      <c r="F20" s="8"/>
      <c r="G20" s="8"/>
    </row>
    <row r="21" ht="13.5" thickTop="1"/>
    <row r="23" ht="13.5" thickBot="1">
      <c r="E23" s="27" t="s">
        <v>91</v>
      </c>
    </row>
    <row r="24" spans="5:8" ht="27" thickBot="1" thickTop="1">
      <c r="E24" s="85" t="s">
        <v>94</v>
      </c>
      <c r="F24" s="85" t="s">
        <v>95</v>
      </c>
      <c r="G24" s="85" t="s">
        <v>97</v>
      </c>
      <c r="H24" s="86" t="s">
        <v>99</v>
      </c>
    </row>
    <row r="25" spans="5:8" ht="14.25" thickBot="1" thickTop="1">
      <c r="E25" s="81" t="s">
        <v>93</v>
      </c>
      <c r="F25" s="81" t="s">
        <v>96</v>
      </c>
      <c r="G25" s="186" t="s">
        <v>98</v>
      </c>
      <c r="H25" s="81" t="s">
        <v>92</v>
      </c>
    </row>
    <row r="26" spans="5:8" ht="14.25" thickBot="1" thickTop="1">
      <c r="E26" s="81">
        <v>2019</v>
      </c>
      <c r="F26" s="81">
        <v>2020</v>
      </c>
      <c r="G26" s="81" t="s">
        <v>251</v>
      </c>
      <c r="H26" s="81" t="s">
        <v>251</v>
      </c>
    </row>
    <row r="27" ht="14.25" thickBot="1" thickTop="1"/>
    <row r="28" spans="5:8" ht="27" thickBot="1" thickTop="1">
      <c r="E28" s="85" t="s">
        <v>100</v>
      </c>
      <c r="F28" s="86" t="s">
        <v>101</v>
      </c>
      <c r="G28" s="86" t="s">
        <v>102</v>
      </c>
      <c r="H28" s="86" t="s">
        <v>103</v>
      </c>
    </row>
    <row r="29" spans="5:8" ht="14.25" thickBot="1" thickTop="1">
      <c r="E29" s="81" t="s">
        <v>93</v>
      </c>
      <c r="F29" s="81" t="s">
        <v>96</v>
      </c>
      <c r="G29" s="186" t="s">
        <v>98</v>
      </c>
      <c r="H29" s="81" t="s">
        <v>92</v>
      </c>
    </row>
    <row r="30" spans="5:8" ht="14.25" thickBot="1" thickTop="1">
      <c r="E30" s="81" t="s">
        <v>251</v>
      </c>
      <c r="F30" s="81" t="s">
        <v>252</v>
      </c>
      <c r="G30" s="81" t="s">
        <v>252</v>
      </c>
      <c r="H30" s="81" t="s">
        <v>252</v>
      </c>
    </row>
    <row r="31" ht="14.25" thickBot="1" thickTop="1"/>
    <row r="32" spans="5:8" ht="27" thickBot="1" thickTop="1">
      <c r="E32" s="85" t="s">
        <v>104</v>
      </c>
      <c r="F32" s="86" t="s">
        <v>105</v>
      </c>
      <c r="G32" s="86" t="s">
        <v>106</v>
      </c>
      <c r="H32" s="86" t="s">
        <v>107</v>
      </c>
    </row>
    <row r="33" spans="5:8" ht="14.25" thickBot="1" thickTop="1">
      <c r="E33" s="81" t="s">
        <v>93</v>
      </c>
      <c r="F33" s="81" t="s">
        <v>96</v>
      </c>
      <c r="G33" s="186" t="s">
        <v>98</v>
      </c>
      <c r="H33" s="81" t="s">
        <v>92</v>
      </c>
    </row>
    <row r="34" spans="5:8" ht="14.25" thickBot="1" thickTop="1">
      <c r="E34" s="81" t="s">
        <v>252</v>
      </c>
      <c r="F34" s="81" t="s">
        <v>253</v>
      </c>
      <c r="G34" s="81" t="s">
        <v>253</v>
      </c>
      <c r="H34" s="81" t="s">
        <v>253</v>
      </c>
    </row>
    <row r="35" ht="13.5" thickTop="1"/>
    <row r="37" ht="12.75">
      <c r="G37" s="8"/>
    </row>
    <row r="38" spans="2:7" ht="13.5" thickBot="1">
      <c r="B38" s="27" t="s">
        <v>64</v>
      </c>
      <c r="G38" s="8"/>
    </row>
    <row r="39" spans="2:3" ht="12.75">
      <c r="B39" s="256" t="s">
        <v>148</v>
      </c>
      <c r="C39" s="253"/>
    </row>
    <row r="40" spans="2:3" ht="12.75">
      <c r="B40" s="258" t="s">
        <v>130</v>
      </c>
      <c r="C40" s="254"/>
    </row>
    <row r="41" spans="2:3" ht="12.75">
      <c r="B41" s="257" t="s">
        <v>132</v>
      </c>
      <c r="C41" s="254"/>
    </row>
    <row r="42" spans="2:3" ht="12.75">
      <c r="B42" s="257" t="s">
        <v>133</v>
      </c>
      <c r="C42" s="254"/>
    </row>
    <row r="43" spans="2:3" ht="12.75">
      <c r="B43" s="257" t="s">
        <v>134</v>
      </c>
      <c r="C43" s="254"/>
    </row>
    <row r="44" spans="2:3" ht="12.75">
      <c r="B44" s="257" t="s">
        <v>135</v>
      </c>
      <c r="C44" s="254"/>
    </row>
    <row r="45" spans="2:3" ht="12.75">
      <c r="B45" s="257" t="s">
        <v>136</v>
      </c>
      <c r="C45" s="254"/>
    </row>
    <row r="46" spans="2:3" ht="12.75">
      <c r="B46" s="257" t="s">
        <v>137</v>
      </c>
      <c r="C46" s="254"/>
    </row>
    <row r="47" spans="2:3" ht="12.75">
      <c r="B47" s="257" t="s">
        <v>138</v>
      </c>
      <c r="C47" s="254"/>
    </row>
    <row r="48" spans="2:3" ht="12.75">
      <c r="B48" s="257" t="s">
        <v>139</v>
      </c>
      <c r="C48" s="254"/>
    </row>
    <row r="49" spans="2:3" ht="12.75">
      <c r="B49" s="257" t="s">
        <v>140</v>
      </c>
      <c r="C49" s="254"/>
    </row>
    <row r="50" spans="2:3" ht="13.5" thickBot="1">
      <c r="B50" s="259" t="s">
        <v>141</v>
      </c>
      <c r="C50" s="255"/>
    </row>
    <row r="53" ht="13.5" thickBot="1">
      <c r="B53" s="27" t="s">
        <v>63</v>
      </c>
    </row>
    <row r="54" spans="2:3" ht="12.75">
      <c r="B54" s="256" t="s">
        <v>148</v>
      </c>
      <c r="C54" s="253"/>
    </row>
    <row r="55" spans="2:3" ht="12.75">
      <c r="B55" s="258" t="s">
        <v>130</v>
      </c>
      <c r="C55" s="254"/>
    </row>
    <row r="56" spans="2:3" ht="12.75">
      <c r="B56" s="257" t="s">
        <v>132</v>
      </c>
      <c r="C56" s="254"/>
    </row>
    <row r="57" spans="2:3" ht="12.75">
      <c r="B57" s="257" t="s">
        <v>133</v>
      </c>
      <c r="C57" s="254"/>
    </row>
    <row r="58" spans="2:3" ht="12.75">
      <c r="B58" s="257" t="s">
        <v>134</v>
      </c>
      <c r="C58" s="254"/>
    </row>
    <row r="59" spans="2:3" ht="12.75">
      <c r="B59" s="257" t="s">
        <v>135</v>
      </c>
      <c r="C59" s="254"/>
    </row>
    <row r="60" spans="2:3" ht="12.75">
      <c r="B60" s="257" t="s">
        <v>136</v>
      </c>
      <c r="C60" s="254"/>
    </row>
    <row r="61" spans="2:3" ht="12.75">
      <c r="B61" s="257" t="s">
        <v>137</v>
      </c>
      <c r="C61" s="254"/>
    </row>
    <row r="62" spans="2:3" ht="12.75">
      <c r="B62" s="257" t="s">
        <v>138</v>
      </c>
      <c r="C62" s="254"/>
    </row>
    <row r="63" spans="2:3" ht="12.75">
      <c r="B63" s="257" t="s">
        <v>139</v>
      </c>
      <c r="C63" s="254"/>
    </row>
    <row r="64" spans="2:3" ht="12.75">
      <c r="B64" s="257" t="s">
        <v>140</v>
      </c>
      <c r="C64" s="254"/>
    </row>
    <row r="65" spans="2:3" ht="13.5" thickBot="1">
      <c r="B65" s="259" t="s">
        <v>141</v>
      </c>
      <c r="C65" s="255"/>
    </row>
    <row r="68" ht="13.5" thickBot="1">
      <c r="B68" s="27" t="s">
        <v>142</v>
      </c>
    </row>
    <row r="69" spans="2:3" ht="12.75">
      <c r="B69" s="260" t="s">
        <v>143</v>
      </c>
      <c r="C69" s="253"/>
    </row>
    <row r="70" spans="2:3" ht="12.75">
      <c r="B70" s="262" t="s">
        <v>131</v>
      </c>
      <c r="C70" s="254"/>
    </row>
    <row r="71" spans="2:3" ht="12.75">
      <c r="B71" s="261" t="s">
        <v>132</v>
      </c>
      <c r="C71" s="254"/>
    </row>
    <row r="72" spans="2:3" ht="12.75">
      <c r="B72" s="261" t="s">
        <v>133</v>
      </c>
      <c r="C72" s="254"/>
    </row>
    <row r="73" spans="2:3" ht="12.75">
      <c r="B73" s="261" t="s">
        <v>134</v>
      </c>
      <c r="C73" s="254"/>
    </row>
    <row r="74" spans="2:3" ht="12.75">
      <c r="B74" s="261" t="s">
        <v>135</v>
      </c>
      <c r="C74" s="254"/>
    </row>
    <row r="75" spans="2:3" ht="12.75">
      <c r="B75" s="261" t="s">
        <v>136</v>
      </c>
      <c r="C75" s="254"/>
    </row>
    <row r="76" spans="2:3" ht="12.75">
      <c r="B76" s="261" t="s">
        <v>137</v>
      </c>
      <c r="C76" s="254"/>
    </row>
    <row r="77" spans="2:3" ht="12.75">
      <c r="B77" s="261" t="s">
        <v>138</v>
      </c>
      <c r="C77" s="254"/>
    </row>
    <row r="78" spans="2:3" ht="12.75">
      <c r="B78" s="261" t="s">
        <v>139</v>
      </c>
      <c r="C78" s="254"/>
    </row>
    <row r="79" spans="2:3" ht="12.75">
      <c r="B79" s="261" t="s">
        <v>140</v>
      </c>
      <c r="C79" s="254"/>
    </row>
    <row r="80" spans="2:3" ht="13.5" thickBot="1">
      <c r="B80" s="263" t="s">
        <v>141</v>
      </c>
      <c r="C80" s="255"/>
    </row>
    <row r="83" ht="13.5" thickBot="1">
      <c r="B83" s="27" t="s">
        <v>144</v>
      </c>
    </row>
    <row r="84" spans="2:3" ht="12.75">
      <c r="B84" s="260" t="s">
        <v>143</v>
      </c>
      <c r="C84" s="253"/>
    </row>
    <row r="85" spans="2:3" ht="12.75">
      <c r="B85" s="262" t="s">
        <v>131</v>
      </c>
      <c r="C85" s="254"/>
    </row>
    <row r="86" spans="2:3" ht="12.75">
      <c r="B86" s="261" t="s">
        <v>132</v>
      </c>
      <c r="C86" s="254"/>
    </row>
    <row r="87" spans="2:3" ht="12.75">
      <c r="B87" s="261" t="s">
        <v>133</v>
      </c>
      <c r="C87" s="254"/>
    </row>
    <row r="88" spans="2:3" ht="12.75">
      <c r="B88" s="261" t="s">
        <v>134</v>
      </c>
      <c r="C88" s="254"/>
    </row>
    <row r="89" spans="2:3" ht="12.75">
      <c r="B89" s="261" t="s">
        <v>135</v>
      </c>
      <c r="C89" s="254"/>
    </row>
    <row r="90" spans="2:3" ht="12.75">
      <c r="B90" s="261" t="s">
        <v>136</v>
      </c>
      <c r="C90" s="254"/>
    </row>
    <row r="91" spans="2:3" ht="12.75">
      <c r="B91" s="261" t="s">
        <v>137</v>
      </c>
      <c r="C91" s="254"/>
    </row>
    <row r="92" spans="2:3" ht="12.75">
      <c r="B92" s="261" t="s">
        <v>138</v>
      </c>
      <c r="C92" s="254"/>
    </row>
    <row r="93" spans="2:3" ht="12.75">
      <c r="B93" s="261" t="s">
        <v>139</v>
      </c>
      <c r="C93" s="254"/>
    </row>
    <row r="94" spans="2:3" ht="12.75">
      <c r="B94" s="261" t="s">
        <v>140</v>
      </c>
      <c r="C94" s="254"/>
    </row>
    <row r="95" spans="2:3" ht="13.5" thickBot="1">
      <c r="B95" s="263" t="s">
        <v>141</v>
      </c>
      <c r="C95" s="255"/>
    </row>
  </sheetData>
  <sheetProtection/>
  <protectedRanges>
    <protectedRange sqref="C17:E20" name="Range1_1"/>
  </protectedRanges>
  <mergeCells count="5">
    <mergeCell ref="C8:G8"/>
    <mergeCell ref="C9:K9"/>
    <mergeCell ref="C10:K10"/>
    <mergeCell ref="B2:H2"/>
    <mergeCell ref="B3:H3"/>
  </mergeCells>
  <printOptions/>
  <pageMargins left="0.7086614173228347" right="0.7086614173228347" top="0.7480314960629921" bottom="0.5905511811023623" header="0.2362204724409449" footer="0.2362204724409449"/>
  <pageSetup horizontalDpi="1200" verticalDpi="1200" orientation="landscape" paperSize="9" scale="90" r:id="rId2"/>
  <headerFooter>
    <oddHeader>&amp;L&amp;B Confidential&amp;B&amp;C&amp;D&amp;RPage &amp;P</oddHeader>
    <oddFooter>&amp;C&amp;F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zoomScale="90" zoomScaleNormal="90" zoomScaleSheetLayoutView="85" zoomScalePageLayoutView="40" workbookViewId="0" topLeftCell="A1">
      <selection activeCell="W10" sqref="W10"/>
    </sheetView>
  </sheetViews>
  <sheetFormatPr defaultColWidth="9.140625" defaultRowHeight="12.75"/>
  <cols>
    <col min="1" max="1" width="9.140625" style="28" customWidth="1"/>
    <col min="2" max="2" width="10.28125" style="28" customWidth="1"/>
    <col min="3" max="4" width="10.8515625" style="28" customWidth="1"/>
    <col min="5" max="5" width="11.421875" style="28" customWidth="1"/>
    <col min="6" max="6" width="10.140625" style="28" customWidth="1"/>
    <col min="7" max="7" width="10.140625" style="28" hidden="1" customWidth="1"/>
    <col min="8" max="8" width="10.421875" style="28" hidden="1" customWidth="1"/>
    <col min="9" max="14" width="10.421875" style="28" customWidth="1"/>
    <col min="15" max="15" width="43.140625" style="28" bestFit="1" customWidth="1"/>
    <col min="16" max="16" width="22.421875" style="28" customWidth="1"/>
    <col min="17" max="17" width="13.28125" style="28" customWidth="1"/>
    <col min="18" max="18" width="12.00390625" style="134" customWidth="1"/>
    <col min="19" max="19" width="5.28125" style="28" customWidth="1"/>
    <col min="20" max="20" width="13.00390625" style="28" customWidth="1"/>
    <col min="21" max="16384" width="9.140625" style="28" customWidth="1"/>
  </cols>
  <sheetData>
    <row r="1" ht="12.75">
      <c r="T1" s="28" t="str">
        <f>Assumptions!B17&amp;"/"&amp;Assumptions!E17</f>
        <v>PP1/Cro 1</v>
      </c>
    </row>
    <row r="2" spans="2:20" ht="18">
      <c r="B2" s="272" t="s">
        <v>152</v>
      </c>
      <c r="C2" s="272"/>
      <c r="D2" s="272"/>
      <c r="E2" s="272"/>
      <c r="F2" s="272"/>
      <c r="G2" s="272"/>
      <c r="H2" s="271"/>
      <c r="I2" s="271"/>
      <c r="J2" s="271"/>
      <c r="K2" s="271"/>
      <c r="L2" s="271"/>
      <c r="M2" s="271"/>
      <c r="N2" s="271"/>
      <c r="Q2" s="132"/>
      <c r="R2" s="133"/>
      <c r="T2" s="28" t="str">
        <f>Assumptions!B18&amp;"/"&amp;Assumptions!E18</f>
        <v>PP2/Cro 2</v>
      </c>
    </row>
    <row r="3" spans="17:20" ht="12.75">
      <c r="Q3" s="132"/>
      <c r="S3"/>
      <c r="T3" s="28" t="str">
        <f>Assumptions!B19&amp;"/"&amp;Assumptions!E19</f>
        <v>PP3/Slo 1</v>
      </c>
    </row>
    <row r="4" ht="12.75">
      <c r="T4" s="28" t="str">
        <f>Assumptions!B20&amp;"/"&amp;Assumptions!E20</f>
        <v>PP4/Slo 2</v>
      </c>
    </row>
    <row r="5" spans="2:18" ht="13.5" thickBot="1">
      <c r="B5" s="27" t="s">
        <v>70</v>
      </c>
      <c r="R5" s="155" t="s">
        <v>164</v>
      </c>
    </row>
    <row r="6" spans="2:18" ht="26.25" thickTop="1">
      <c r="B6" s="187" t="s">
        <v>62</v>
      </c>
      <c r="C6" s="188" t="str">
        <f>Assumptions!E24</f>
        <v>1st 3.m. period</v>
      </c>
      <c r="D6" s="188" t="str">
        <f>Assumptions!F24</f>
        <v>2nd 3.m. period</v>
      </c>
      <c r="E6" s="188" t="str">
        <f>Assumptions!G24</f>
        <v>3rd 3.m. period</v>
      </c>
      <c r="F6" s="188" t="str">
        <f>Assumptions!H24</f>
        <v>4th 3.m. period</v>
      </c>
      <c r="G6" s="188" t="str">
        <f>Assumptions!E28</f>
        <v>5th 3.m. period</v>
      </c>
      <c r="H6" s="188" t="str">
        <f>Assumptions!F28</f>
        <v>6th 3.m. period</v>
      </c>
      <c r="I6" s="188" t="str">
        <f>Assumptions!G28</f>
        <v>7th 3.m. period</v>
      </c>
      <c r="J6" s="188" t="str">
        <f>Assumptions!H28</f>
        <v>8th 3.m. period</v>
      </c>
      <c r="K6" s="188" t="str">
        <f>Assumptions!E32</f>
        <v>9th 3.m. period</v>
      </c>
      <c r="L6" s="188" t="str">
        <f>Assumptions!F32</f>
        <v>10th 3.m. period</v>
      </c>
      <c r="M6" s="188" t="str">
        <f>Assumptions!G32</f>
        <v>11th 3.m. period</v>
      </c>
      <c r="N6" s="188" t="str">
        <f>Assumptions!H32</f>
        <v>12th 3.m. period</v>
      </c>
      <c r="O6" s="189" t="s">
        <v>54</v>
      </c>
      <c r="P6" s="189" t="s">
        <v>181</v>
      </c>
      <c r="Q6" s="190" t="s">
        <v>55</v>
      </c>
      <c r="R6" s="191" t="s">
        <v>183</v>
      </c>
    </row>
    <row r="7" spans="2:18" ht="12.75">
      <c r="B7" s="148" t="s">
        <v>108</v>
      </c>
      <c r="C7" s="136" t="str">
        <f>Assumptions!E25</f>
        <v>Q4</v>
      </c>
      <c r="D7" s="136" t="str">
        <f>Assumptions!F25</f>
        <v>Q1</v>
      </c>
      <c r="E7" s="136" t="str">
        <f>Assumptions!G25</f>
        <v>Q2</v>
      </c>
      <c r="F7" s="136" t="str">
        <f>Assumptions!H25</f>
        <v>Q3</v>
      </c>
      <c r="G7" s="136" t="str">
        <f>Assumptions!E29</f>
        <v>Q4</v>
      </c>
      <c r="H7" s="136" t="str">
        <f>Assumptions!F29</f>
        <v>Q1</v>
      </c>
      <c r="I7" s="136" t="str">
        <f>Assumptions!G29</f>
        <v>Q2</v>
      </c>
      <c r="J7" s="136" t="str">
        <f>Assumptions!H29</f>
        <v>Q3</v>
      </c>
      <c r="K7" s="136" t="str">
        <f>Assumptions!E33</f>
        <v>Q4</v>
      </c>
      <c r="L7" s="136" t="str">
        <f>Assumptions!F33</f>
        <v>Q1</v>
      </c>
      <c r="M7" s="136" t="str">
        <f>Assumptions!G33</f>
        <v>Q2</v>
      </c>
      <c r="N7" s="136" t="str">
        <f>Assumptions!H33</f>
        <v>Q3</v>
      </c>
      <c r="O7" s="137" t="s">
        <v>110</v>
      </c>
      <c r="P7" s="137" t="s">
        <v>111</v>
      </c>
      <c r="Q7" s="138" t="s">
        <v>112</v>
      </c>
      <c r="R7" s="149" t="s">
        <v>115</v>
      </c>
    </row>
    <row r="8" spans="2:18" ht="13.5" thickBot="1">
      <c r="B8" s="192" t="s">
        <v>109</v>
      </c>
      <c r="C8" s="193">
        <f>Assumptions!E26</f>
        <v>2019</v>
      </c>
      <c r="D8" s="193">
        <f>Assumptions!F26</f>
        <v>2020</v>
      </c>
      <c r="E8" s="193" t="str">
        <f>Assumptions!G26</f>
        <v>2020.</v>
      </c>
      <c r="F8" s="193" t="str">
        <f>Assumptions!H26</f>
        <v>2020.</v>
      </c>
      <c r="G8" s="193" t="str">
        <f>Assumptions!E30</f>
        <v>2020.</v>
      </c>
      <c r="H8" s="193" t="str">
        <f>Assumptions!F30</f>
        <v>2021.</v>
      </c>
      <c r="I8" s="193" t="str">
        <f>Assumptions!G30</f>
        <v>2021.</v>
      </c>
      <c r="J8" s="193" t="str">
        <f>Assumptions!H30</f>
        <v>2021.</v>
      </c>
      <c r="K8" s="193" t="str">
        <f>Assumptions!E34</f>
        <v>2021.</v>
      </c>
      <c r="L8" s="193" t="str">
        <f>Assumptions!F34</f>
        <v>2022.</v>
      </c>
      <c r="M8" s="193" t="str">
        <f>Assumptions!G34</f>
        <v>2022.</v>
      </c>
      <c r="N8" s="193" t="str">
        <f>Assumptions!H34</f>
        <v>2022.</v>
      </c>
      <c r="O8" s="194"/>
      <c r="P8" s="194"/>
      <c r="Q8" s="195" t="s">
        <v>113</v>
      </c>
      <c r="R8" s="196" t="s">
        <v>114</v>
      </c>
    </row>
    <row r="9" spans="2:18" ht="21.75" customHeight="1" thickTop="1">
      <c r="B9" s="145" t="s">
        <v>59</v>
      </c>
      <c r="C9" s="243" t="s">
        <v>256</v>
      </c>
      <c r="D9" s="243"/>
      <c r="E9" s="243"/>
      <c r="F9" s="243"/>
      <c r="G9" s="243"/>
      <c r="H9" s="243"/>
      <c r="I9" s="243"/>
      <c r="J9" s="243"/>
      <c r="K9" s="243"/>
      <c r="L9" s="243"/>
      <c r="M9" s="243"/>
      <c r="N9" s="243"/>
      <c r="O9" s="156"/>
      <c r="P9" s="156"/>
      <c r="Q9" s="157"/>
      <c r="R9" s="158"/>
    </row>
    <row r="10" spans="2:20" ht="29.25" customHeight="1">
      <c r="B10" s="146" t="s">
        <v>60</v>
      </c>
      <c r="C10" s="273" t="s">
        <v>257</v>
      </c>
      <c r="D10" s="244"/>
      <c r="E10" s="244"/>
      <c r="F10" s="244"/>
      <c r="G10" s="244"/>
      <c r="H10" s="244"/>
      <c r="I10" s="244"/>
      <c r="J10" s="244"/>
      <c r="K10" s="244"/>
      <c r="L10" s="244"/>
      <c r="M10" s="244"/>
      <c r="N10" s="244"/>
      <c r="O10" s="159"/>
      <c r="P10" s="159"/>
      <c r="Q10" s="160"/>
      <c r="R10" s="161"/>
      <c r="T10"/>
    </row>
    <row r="11" spans="2:20" ht="87.75" customHeight="1">
      <c r="B11" s="164">
        <v>1</v>
      </c>
      <c r="C11" s="245"/>
      <c r="D11" s="245"/>
      <c r="E11" s="245"/>
      <c r="F11" s="245"/>
      <c r="G11" s="143"/>
      <c r="H11" s="143"/>
      <c r="I11" s="143"/>
      <c r="J11" s="143"/>
      <c r="K11" s="143"/>
      <c r="L11" s="143"/>
      <c r="M11" s="143"/>
      <c r="N11" s="143"/>
      <c r="O11" s="140" t="s">
        <v>56</v>
      </c>
      <c r="P11" s="141" t="s">
        <v>57</v>
      </c>
      <c r="Q11" s="142" t="s">
        <v>67</v>
      </c>
      <c r="R11" s="168">
        <v>0</v>
      </c>
      <c r="T11"/>
    </row>
    <row r="12" spans="2:20" ht="111.75" customHeight="1">
      <c r="B12" s="164">
        <v>2</v>
      </c>
      <c r="C12" s="167"/>
      <c r="D12" s="167"/>
      <c r="E12" s="167"/>
      <c r="F12" s="167"/>
      <c r="G12" s="143"/>
      <c r="H12" s="143"/>
      <c r="I12" s="143"/>
      <c r="J12" s="143"/>
      <c r="K12" s="143"/>
      <c r="L12" s="143"/>
      <c r="M12" s="143"/>
      <c r="N12" s="143"/>
      <c r="O12" s="144" t="s">
        <v>165</v>
      </c>
      <c r="P12" s="144" t="s">
        <v>182</v>
      </c>
      <c r="Q12" s="142" t="s">
        <v>67</v>
      </c>
      <c r="R12" s="168">
        <v>26500</v>
      </c>
      <c r="T12"/>
    </row>
    <row r="13" spans="2:20" ht="75" customHeight="1">
      <c r="B13" s="164">
        <v>3</v>
      </c>
      <c r="C13" s="139"/>
      <c r="D13" s="167"/>
      <c r="E13" s="162"/>
      <c r="F13" s="162"/>
      <c r="G13" s="139"/>
      <c r="H13" s="139"/>
      <c r="I13" s="139"/>
      <c r="J13" s="139"/>
      <c r="K13" s="139"/>
      <c r="L13" s="139"/>
      <c r="M13" s="139"/>
      <c r="N13" s="139"/>
      <c r="O13" s="140" t="s">
        <v>166</v>
      </c>
      <c r="P13" s="140" t="s">
        <v>167</v>
      </c>
      <c r="Q13" s="142" t="s">
        <v>69</v>
      </c>
      <c r="R13" s="168">
        <v>15200</v>
      </c>
      <c r="T13"/>
    </row>
    <row r="14" spans="2:20" ht="58.5" customHeight="1">
      <c r="B14" s="164" t="s">
        <v>254</v>
      </c>
      <c r="C14" s="162"/>
      <c r="D14" s="162"/>
      <c r="E14" s="167"/>
      <c r="F14" s="167"/>
      <c r="G14" s="139"/>
      <c r="H14" s="139"/>
      <c r="I14" s="139"/>
      <c r="J14" s="139"/>
      <c r="K14" s="139"/>
      <c r="L14" s="139"/>
      <c r="M14" s="139"/>
      <c r="N14" s="139"/>
      <c r="O14" s="140" t="s">
        <v>168</v>
      </c>
      <c r="P14" s="140" t="s">
        <v>169</v>
      </c>
      <c r="Q14" s="142" t="s">
        <v>68</v>
      </c>
      <c r="R14" s="168">
        <v>15500</v>
      </c>
      <c r="T14"/>
    </row>
    <row r="15" spans="2:18" ht="13.5" thickBot="1">
      <c r="B15" s="165"/>
      <c r="C15" s="135"/>
      <c r="D15" s="135"/>
      <c r="E15" s="135"/>
      <c r="F15" s="135"/>
      <c r="G15" s="25"/>
      <c r="H15" s="25"/>
      <c r="I15" s="25"/>
      <c r="J15" s="25"/>
      <c r="K15" s="25"/>
      <c r="L15" s="25"/>
      <c r="M15" s="25"/>
      <c r="N15" s="25"/>
      <c r="O15" s="25"/>
      <c r="P15" s="25"/>
      <c r="Q15" s="147"/>
      <c r="R15" s="150"/>
    </row>
    <row r="16" spans="2:18" ht="20.25" customHeight="1" thickBot="1">
      <c r="B16" s="166"/>
      <c r="C16" s="163"/>
      <c r="D16" s="163"/>
      <c r="E16" s="163"/>
      <c r="F16" s="163"/>
      <c r="G16" s="151"/>
      <c r="H16" s="151"/>
      <c r="I16" s="151"/>
      <c r="J16" s="151"/>
      <c r="K16" s="151"/>
      <c r="L16" s="151"/>
      <c r="M16" s="151"/>
      <c r="N16" s="151"/>
      <c r="O16" s="151"/>
      <c r="P16" s="152" t="s">
        <v>58</v>
      </c>
      <c r="Q16" s="153"/>
      <c r="R16" s="154">
        <f>'Budget control'!P44</f>
        <v>2476200</v>
      </c>
    </row>
    <row r="17" ht="13.5" thickTop="1"/>
    <row r="19" spans="16:18" ht="54.75" customHeight="1">
      <c r="P19" s="338" t="s">
        <v>245</v>
      </c>
      <c r="Q19" s="338"/>
      <c r="R19" s="338"/>
    </row>
  </sheetData>
  <sheetProtection/>
  <protectedRanges>
    <protectedRange sqref="O11:Q11" name="Range1_5_2"/>
    <protectedRange sqref="R11" name="Range2_6_1"/>
    <protectedRange sqref="D13" name="Range1_6"/>
    <protectedRange sqref="T10:T12 O12:Q12 F12 C12:C13 Q13:Q14" name="Range1_5"/>
    <protectedRange sqref="R12" name="Range2_6"/>
    <protectedRange sqref="P13" name="Range1_6_1_1"/>
    <protectedRange sqref="O13" name="Range1_5_1"/>
    <protectedRange sqref="T13" name="Range1_8_1"/>
    <protectedRange sqref="R13" name="Range2_2_1"/>
    <protectedRange sqref="O14:P14" name="Range1_13"/>
    <protectedRange sqref="E14:F14" name="Range1_2"/>
    <protectedRange sqref="T14" name="Range1"/>
    <protectedRange sqref="R14" name="Range2"/>
  </protectedRanges>
  <mergeCells count="1">
    <mergeCell ref="P19:R19"/>
  </mergeCells>
  <printOptions/>
  <pageMargins left="0.57" right="0.38" top="0.7480314960629921" bottom="0.7480314960629921" header="0.31496062992125984" footer="0.31496062992125984"/>
  <pageSetup fitToHeight="2" fitToWidth="1" horizontalDpi="1200" verticalDpi="1200" orientation="portrait" paperSize="9" scale="48" r:id="rId1"/>
</worksheet>
</file>

<file path=xl/worksheets/sheet3.xml><?xml version="1.0" encoding="utf-8"?>
<worksheet xmlns="http://schemas.openxmlformats.org/spreadsheetml/2006/main" xmlns:r="http://schemas.openxmlformats.org/officeDocument/2006/relationships">
  <dimension ref="B1:S79"/>
  <sheetViews>
    <sheetView zoomScale="90" zoomScaleNormal="90" zoomScalePageLayoutView="55" workbookViewId="0" topLeftCell="A1">
      <selection activeCell="S3" sqref="S3"/>
    </sheetView>
  </sheetViews>
  <sheetFormatPr defaultColWidth="9.140625" defaultRowHeight="12.75"/>
  <cols>
    <col min="1" max="1" width="2.8515625" style="0" customWidth="1"/>
    <col min="2" max="2" width="4.28125" style="0" customWidth="1"/>
    <col min="3" max="3" width="26.7109375" style="0" customWidth="1"/>
    <col min="4" max="4" width="9.57421875" style="0" customWidth="1"/>
    <col min="5" max="5" width="16.8515625" style="0" customWidth="1"/>
    <col min="6" max="6" width="26.00390625" style="0" customWidth="1"/>
    <col min="7" max="8" width="12.140625" style="21" customWidth="1"/>
    <col min="9" max="10" width="12.140625" style="0" customWidth="1"/>
    <col min="11" max="12" width="12.140625" style="0" hidden="1" customWidth="1"/>
    <col min="13" max="18" width="12.140625" style="0" customWidth="1"/>
    <col min="19" max="19" width="14.00390625" style="0" customWidth="1"/>
  </cols>
  <sheetData>
    <row r="1" spans="3:10" ht="65.25" customHeight="1">
      <c r="C1" s="363" t="s">
        <v>180</v>
      </c>
      <c r="D1" s="363"/>
      <c r="E1" s="363"/>
      <c r="F1" s="363"/>
      <c r="G1" s="363"/>
      <c r="H1" s="363"/>
      <c r="I1" s="363"/>
      <c r="J1" s="363"/>
    </row>
    <row r="2" spans="3:10" s="5" customFormat="1" ht="77.25" customHeight="1">
      <c r="C2" s="364" t="s">
        <v>184</v>
      </c>
      <c r="D2" s="364"/>
      <c r="E2" s="364"/>
      <c r="F2" s="364"/>
      <c r="G2" s="364"/>
      <c r="H2" s="364"/>
      <c r="I2" s="364"/>
      <c r="J2" s="364"/>
    </row>
    <row r="3" spans="3:10" s="5" customFormat="1" ht="57" customHeight="1" thickBot="1">
      <c r="C3" s="364" t="s">
        <v>226</v>
      </c>
      <c r="D3" s="364"/>
      <c r="E3" s="364"/>
      <c r="F3" s="364"/>
      <c r="G3" s="364"/>
      <c r="H3" s="364"/>
      <c r="I3" s="364"/>
      <c r="J3" s="364"/>
    </row>
    <row r="4" spans="3:18" ht="27" thickBot="1" thickTop="1">
      <c r="C4" s="16"/>
      <c r="D4" s="16"/>
      <c r="E4" s="16"/>
      <c r="G4" s="188" t="str">
        <f>'Project plan'!C6</f>
        <v>1st 3.m. period</v>
      </c>
      <c r="H4" s="188" t="str">
        <f>'Project plan'!D6</f>
        <v>2nd 3.m. period</v>
      </c>
      <c r="I4" s="188" t="str">
        <f>'Project plan'!E6</f>
        <v>3rd 3.m. period</v>
      </c>
      <c r="J4" s="188" t="str">
        <f>'Project plan'!F6</f>
        <v>4th 3.m. period</v>
      </c>
      <c r="K4" s="188" t="str">
        <f>'Project plan'!G6</f>
        <v>5th 3.m. period</v>
      </c>
      <c r="L4" s="188" t="str">
        <f>'Project plan'!H6</f>
        <v>6th 3.m. period</v>
      </c>
      <c r="M4" s="188" t="str">
        <f>'Project plan'!I6</f>
        <v>7th 3.m. period</v>
      </c>
      <c r="N4" s="188" t="str">
        <f>'Project plan'!J6</f>
        <v>8th 3.m. period</v>
      </c>
      <c r="O4" s="188" t="str">
        <f>'Project plan'!K6</f>
        <v>9th 3.m. period</v>
      </c>
      <c r="P4" s="188" t="str">
        <f>'Project plan'!L6</f>
        <v>10th 3.m. period</v>
      </c>
      <c r="Q4" s="188" t="str">
        <f>'Project plan'!M6</f>
        <v>11th 3.m. period</v>
      </c>
      <c r="R4" s="188" t="str">
        <f>'Project plan'!N6</f>
        <v>12th 3.m. period</v>
      </c>
    </row>
    <row r="5" spans="3:18" ht="14.25" thickBot="1" thickTop="1">
      <c r="C5" s="16"/>
      <c r="D5" s="16"/>
      <c r="E5" s="16"/>
      <c r="G5" s="188" t="str">
        <f>'Project plan'!C7</f>
        <v>Q4</v>
      </c>
      <c r="H5" s="188" t="str">
        <f>'Project plan'!D7</f>
        <v>Q1</v>
      </c>
      <c r="I5" s="188" t="str">
        <f>'Project plan'!E7</f>
        <v>Q2</v>
      </c>
      <c r="J5" s="188" t="str">
        <f>'Project plan'!F7</f>
        <v>Q3</v>
      </c>
      <c r="K5" s="188" t="str">
        <f>'Project plan'!G7</f>
        <v>Q4</v>
      </c>
      <c r="L5" s="188" t="str">
        <f>'Project plan'!H7</f>
        <v>Q1</v>
      </c>
      <c r="M5" s="188" t="str">
        <f>'Project plan'!I7</f>
        <v>Q2</v>
      </c>
      <c r="N5" s="188" t="str">
        <f>'Project plan'!J7</f>
        <v>Q3</v>
      </c>
      <c r="O5" s="188" t="str">
        <f>'Project plan'!K7</f>
        <v>Q4</v>
      </c>
      <c r="P5" s="188" t="str">
        <f>'Project plan'!L7</f>
        <v>Q1</v>
      </c>
      <c r="Q5" s="188" t="str">
        <f>'Project plan'!M7</f>
        <v>Q2</v>
      </c>
      <c r="R5" s="188" t="str">
        <f>'Project plan'!N7</f>
        <v>Q3</v>
      </c>
    </row>
    <row r="6" spans="7:18" ht="13.5" thickTop="1">
      <c r="G6" s="188">
        <f>'Project plan'!C8</f>
        <v>2019</v>
      </c>
      <c r="H6" s="188">
        <f>'Project plan'!D8</f>
        <v>2020</v>
      </c>
      <c r="I6" s="188" t="str">
        <f>'Project plan'!E8</f>
        <v>2020.</v>
      </c>
      <c r="J6" s="188" t="str">
        <f>'Project plan'!F8</f>
        <v>2020.</v>
      </c>
      <c r="K6" s="188" t="str">
        <f>'Project plan'!G8</f>
        <v>2020.</v>
      </c>
      <c r="L6" s="188" t="str">
        <f>'Project plan'!H8</f>
        <v>2021.</v>
      </c>
      <c r="M6" s="188" t="str">
        <f>'Project plan'!I8</f>
        <v>2021.</v>
      </c>
      <c r="N6" s="188" t="str">
        <f>'Project plan'!J8</f>
        <v>2021.</v>
      </c>
      <c r="O6" s="188" t="str">
        <f>'Project plan'!K8</f>
        <v>2021.</v>
      </c>
      <c r="P6" s="188" t="str">
        <f>'Project plan'!L8</f>
        <v>2022.</v>
      </c>
      <c r="Q6" s="188" t="str">
        <f>'Project plan'!M8</f>
        <v>2022.</v>
      </c>
      <c r="R6" s="188" t="str">
        <f>'Project plan'!N8</f>
        <v>2022.</v>
      </c>
    </row>
    <row r="7" spans="4:5" ht="12.75">
      <c r="D7" s="3"/>
      <c r="E7" s="3"/>
    </row>
    <row r="8" spans="3:19" ht="19.5" thickBot="1">
      <c r="C8" s="27" t="s">
        <v>33</v>
      </c>
      <c r="D8" s="2"/>
      <c r="E8" s="2"/>
      <c r="G8" s="197" t="str">
        <f>Assumptions!B17&amp;"/"&amp;Assumptions!E17</f>
        <v>PP1/Cro 1</v>
      </c>
      <c r="K8" s="2"/>
      <c r="S8" s="84" t="s">
        <v>164</v>
      </c>
    </row>
    <row r="9" spans="2:19" ht="47.25" customHeight="1" thickTop="1">
      <c r="B9" s="42"/>
      <c r="C9" s="31" t="s">
        <v>17</v>
      </c>
      <c r="D9" s="32" t="s">
        <v>22</v>
      </c>
      <c r="E9" s="32" t="s">
        <v>172</v>
      </c>
      <c r="F9" s="31" t="s">
        <v>23</v>
      </c>
      <c r="G9" s="33" t="str">
        <f>G4&amp;" "&amp;G5&amp;" "&amp;G6</f>
        <v>1st 3.m. period Q4 2019</v>
      </c>
      <c r="H9" s="33" t="str">
        <f>H4&amp;" "&amp;H5&amp;" "&amp;H6</f>
        <v>2nd 3.m. period Q1 2020</v>
      </c>
      <c r="I9" s="33" t="str">
        <f aca="true" t="shared" si="0" ref="I9:R9">I4&amp;" "&amp;I5&amp;" "&amp;I6</f>
        <v>3rd 3.m. period Q2 2020.</v>
      </c>
      <c r="J9" s="33" t="str">
        <f t="shared" si="0"/>
        <v>4th 3.m. period Q3 2020.</v>
      </c>
      <c r="K9" s="33" t="str">
        <f t="shared" si="0"/>
        <v>5th 3.m. period Q4 2020.</v>
      </c>
      <c r="L9" s="33" t="str">
        <f t="shared" si="0"/>
        <v>6th 3.m. period Q1 2021.</v>
      </c>
      <c r="M9" s="33" t="str">
        <f t="shared" si="0"/>
        <v>7th 3.m. period Q2 2021.</v>
      </c>
      <c r="N9" s="33" t="str">
        <f t="shared" si="0"/>
        <v>8th 3.m. period Q3 2021.</v>
      </c>
      <c r="O9" s="33" t="str">
        <f t="shared" si="0"/>
        <v>9th 3.m. period Q4 2021.</v>
      </c>
      <c r="P9" s="33" t="str">
        <f t="shared" si="0"/>
        <v>10th 3.m. period Q1 2022.</v>
      </c>
      <c r="Q9" s="33" t="str">
        <f t="shared" si="0"/>
        <v>11th 3.m. period Q2 2022.</v>
      </c>
      <c r="R9" s="33" t="str">
        <f t="shared" si="0"/>
        <v>12th 3.m. period Q3 2022.</v>
      </c>
      <c r="S9" s="59" t="s">
        <v>38</v>
      </c>
    </row>
    <row r="10" spans="2:19" s="20" customFormat="1" ht="12.75">
      <c r="B10" s="43">
        <v>1</v>
      </c>
      <c r="C10" s="30" t="s">
        <v>18</v>
      </c>
      <c r="D10" s="34">
        <v>0.7</v>
      </c>
      <c r="E10" s="279">
        <v>13000</v>
      </c>
      <c r="F10" s="30" t="s">
        <v>170</v>
      </c>
      <c r="G10" s="36">
        <f>E10*3*D10</f>
        <v>27300</v>
      </c>
      <c r="H10" s="36">
        <f>E10*3*D10</f>
        <v>27300</v>
      </c>
      <c r="I10" s="36">
        <f>E10*3*D10</f>
        <v>27300</v>
      </c>
      <c r="J10" s="36">
        <f>E10*3*D10</f>
        <v>27300</v>
      </c>
      <c r="K10" s="36">
        <v>0</v>
      </c>
      <c r="L10" s="36">
        <v>0</v>
      </c>
      <c r="M10" s="36">
        <v>0</v>
      </c>
      <c r="N10" s="36">
        <v>0</v>
      </c>
      <c r="O10" s="36">
        <v>0</v>
      </c>
      <c r="P10" s="36">
        <v>0</v>
      </c>
      <c r="Q10" s="36">
        <v>0</v>
      </c>
      <c r="R10" s="36">
        <v>0</v>
      </c>
      <c r="S10" s="119">
        <f>SUM(G10:R10)</f>
        <v>109200</v>
      </c>
    </row>
    <row r="11" spans="2:19" s="20" customFormat="1" ht="12.75">
      <c r="B11" s="43">
        <f aca="true" t="shared" si="1" ref="B11:B16">B10+1</f>
        <v>2</v>
      </c>
      <c r="C11" s="30" t="s">
        <v>19</v>
      </c>
      <c r="D11" s="34">
        <v>0.8</v>
      </c>
      <c r="E11" s="279">
        <v>13000</v>
      </c>
      <c r="F11" s="30" t="s">
        <v>171</v>
      </c>
      <c r="G11" s="36">
        <f>E11*3*D11</f>
        <v>31200</v>
      </c>
      <c r="H11" s="36">
        <f>E11*3*D11</f>
        <v>31200</v>
      </c>
      <c r="I11" s="36">
        <f>E11*3*D11</f>
        <v>31200</v>
      </c>
      <c r="J11" s="36">
        <f>E11*3*D11</f>
        <v>31200</v>
      </c>
      <c r="K11" s="36">
        <v>0</v>
      </c>
      <c r="L11" s="36">
        <v>0</v>
      </c>
      <c r="M11" s="36">
        <v>0</v>
      </c>
      <c r="N11" s="36">
        <v>0</v>
      </c>
      <c r="O11" s="36">
        <v>0</v>
      </c>
      <c r="P11" s="36">
        <v>0</v>
      </c>
      <c r="Q11" s="36">
        <v>0</v>
      </c>
      <c r="R11" s="36">
        <v>0</v>
      </c>
      <c r="S11" s="119">
        <f aca="true" t="shared" si="2" ref="S11:S16">SUM(G11:R11)</f>
        <v>124800</v>
      </c>
    </row>
    <row r="12" spans="2:19" s="20" customFormat="1" ht="12.75">
      <c r="B12" s="43">
        <f t="shared" si="1"/>
        <v>3</v>
      </c>
      <c r="C12" s="30" t="s">
        <v>20</v>
      </c>
      <c r="D12" s="34">
        <v>0.5</v>
      </c>
      <c r="E12" s="279">
        <v>8500</v>
      </c>
      <c r="F12" s="30" t="s">
        <v>173</v>
      </c>
      <c r="G12" s="36">
        <f>E12*3*D12</f>
        <v>12750</v>
      </c>
      <c r="H12" s="36">
        <f>E12*3*D12</f>
        <v>12750</v>
      </c>
      <c r="I12" s="36">
        <f>E12*3*D12</f>
        <v>12750</v>
      </c>
      <c r="J12" s="36">
        <f>E12*3*D12</f>
        <v>12750</v>
      </c>
      <c r="K12" s="36">
        <v>0</v>
      </c>
      <c r="L12" s="36">
        <v>0</v>
      </c>
      <c r="M12" s="36">
        <v>0</v>
      </c>
      <c r="N12" s="36">
        <v>0</v>
      </c>
      <c r="O12" s="36">
        <v>0</v>
      </c>
      <c r="P12" s="36">
        <v>0</v>
      </c>
      <c r="Q12" s="36">
        <v>0</v>
      </c>
      <c r="R12" s="36">
        <v>0</v>
      </c>
      <c r="S12" s="119">
        <f t="shared" si="2"/>
        <v>51000</v>
      </c>
    </row>
    <row r="13" spans="2:19" s="20" customFormat="1" ht="12.75">
      <c r="B13" s="43">
        <f t="shared" si="1"/>
        <v>4</v>
      </c>
      <c r="C13" s="30" t="s">
        <v>21</v>
      </c>
      <c r="D13" s="34">
        <v>1</v>
      </c>
      <c r="E13" s="279">
        <v>12000</v>
      </c>
      <c r="F13" s="30" t="s">
        <v>174</v>
      </c>
      <c r="G13" s="36">
        <f>E13*3*D13</f>
        <v>36000</v>
      </c>
      <c r="H13" s="36">
        <f>E13*3*D13</f>
        <v>36000</v>
      </c>
      <c r="I13" s="36">
        <f>E13*3*D13</f>
        <v>36000</v>
      </c>
      <c r="J13" s="36">
        <f>E13*3*D13</f>
        <v>36000</v>
      </c>
      <c r="K13" s="36">
        <v>0</v>
      </c>
      <c r="L13" s="36">
        <v>0</v>
      </c>
      <c r="M13" s="36">
        <v>0</v>
      </c>
      <c r="N13" s="36">
        <v>0</v>
      </c>
      <c r="O13" s="36">
        <v>0</v>
      </c>
      <c r="P13" s="36">
        <v>0</v>
      </c>
      <c r="Q13" s="36">
        <v>0</v>
      </c>
      <c r="R13" s="36">
        <v>0</v>
      </c>
      <c r="S13" s="119">
        <f t="shared" si="2"/>
        <v>144000</v>
      </c>
    </row>
    <row r="14" spans="2:19" s="20" customFormat="1" ht="12.75">
      <c r="B14" s="43">
        <f t="shared" si="1"/>
        <v>5</v>
      </c>
      <c r="C14" s="35"/>
      <c r="D14" s="37"/>
      <c r="E14" s="279"/>
      <c r="F14" s="35"/>
      <c r="G14" s="36">
        <v>0</v>
      </c>
      <c r="H14" s="36">
        <v>0</v>
      </c>
      <c r="I14" s="36">
        <v>0</v>
      </c>
      <c r="J14" s="36">
        <v>0</v>
      </c>
      <c r="K14" s="36">
        <v>0</v>
      </c>
      <c r="L14" s="36">
        <v>0</v>
      </c>
      <c r="M14" s="36">
        <v>0</v>
      </c>
      <c r="N14" s="36">
        <v>0</v>
      </c>
      <c r="O14" s="36">
        <v>0</v>
      </c>
      <c r="P14" s="36">
        <v>0</v>
      </c>
      <c r="Q14" s="36">
        <v>0</v>
      </c>
      <c r="R14" s="36">
        <v>0</v>
      </c>
      <c r="S14" s="119">
        <f t="shared" si="2"/>
        <v>0</v>
      </c>
    </row>
    <row r="15" spans="2:19" s="20" customFormat="1" ht="12.75">
      <c r="B15" s="43">
        <f t="shared" si="1"/>
        <v>6</v>
      </c>
      <c r="C15" s="35"/>
      <c r="D15" s="37"/>
      <c r="E15" s="279"/>
      <c r="F15" s="35"/>
      <c r="G15" s="36">
        <v>0</v>
      </c>
      <c r="H15" s="36">
        <v>0</v>
      </c>
      <c r="I15" s="36">
        <v>0</v>
      </c>
      <c r="J15" s="36">
        <v>0</v>
      </c>
      <c r="K15" s="36">
        <v>0</v>
      </c>
      <c r="L15" s="36">
        <v>0</v>
      </c>
      <c r="M15" s="36">
        <v>0</v>
      </c>
      <c r="N15" s="36">
        <v>0</v>
      </c>
      <c r="O15" s="36">
        <v>0</v>
      </c>
      <c r="P15" s="36">
        <v>0</v>
      </c>
      <c r="Q15" s="36">
        <v>0</v>
      </c>
      <c r="R15" s="36">
        <v>0</v>
      </c>
      <c r="S15" s="119">
        <f t="shared" si="2"/>
        <v>0</v>
      </c>
    </row>
    <row r="16" spans="2:19" s="20" customFormat="1" ht="25.5">
      <c r="B16" s="43">
        <f t="shared" si="1"/>
        <v>7</v>
      </c>
      <c r="C16" s="30" t="s">
        <v>24</v>
      </c>
      <c r="D16" s="82">
        <f>S16/S17</f>
        <v>0.08528784648187633</v>
      </c>
      <c r="E16" s="82"/>
      <c r="F16" s="118" t="str">
        <f>IF(D16&gt;20%,"Wrong","OK")</f>
        <v>OK</v>
      </c>
      <c r="G16" s="36">
        <v>10000</v>
      </c>
      <c r="H16" s="36">
        <v>10000</v>
      </c>
      <c r="I16" s="36">
        <v>10000</v>
      </c>
      <c r="J16" s="36">
        <v>10000</v>
      </c>
      <c r="K16" s="36">
        <v>0</v>
      </c>
      <c r="L16" s="36">
        <v>0</v>
      </c>
      <c r="M16" s="36">
        <v>0</v>
      </c>
      <c r="N16" s="36">
        <v>0</v>
      </c>
      <c r="O16" s="36">
        <v>0</v>
      </c>
      <c r="P16" s="36">
        <v>0</v>
      </c>
      <c r="Q16" s="36">
        <v>0</v>
      </c>
      <c r="R16" s="36">
        <v>0</v>
      </c>
      <c r="S16" s="119">
        <f t="shared" si="2"/>
        <v>40000</v>
      </c>
    </row>
    <row r="17" spans="2:19" ht="13.5" thickBot="1">
      <c r="B17" s="44"/>
      <c r="C17" s="38" t="str">
        <f>S9</f>
        <v>Total personnel costs</v>
      </c>
      <c r="D17" s="117" t="str">
        <f>Assumptions!B17</f>
        <v>PP1</v>
      </c>
      <c r="E17" s="117"/>
      <c r="F17" s="39"/>
      <c r="G17" s="52">
        <f>SUM(G10:G16)</f>
        <v>117250</v>
      </c>
      <c r="H17" s="52">
        <f aca="true" t="shared" si="3" ref="H17:R17">SUM(H10:H16)</f>
        <v>117250</v>
      </c>
      <c r="I17" s="52">
        <f t="shared" si="3"/>
        <v>117250</v>
      </c>
      <c r="J17" s="52">
        <f t="shared" si="3"/>
        <v>117250</v>
      </c>
      <c r="K17" s="52">
        <f t="shared" si="3"/>
        <v>0</v>
      </c>
      <c r="L17" s="52">
        <f t="shared" si="3"/>
        <v>0</v>
      </c>
      <c r="M17" s="52">
        <f t="shared" si="3"/>
        <v>0</v>
      </c>
      <c r="N17" s="52">
        <f t="shared" si="3"/>
        <v>0</v>
      </c>
      <c r="O17" s="52">
        <f t="shared" si="3"/>
        <v>0</v>
      </c>
      <c r="P17" s="52">
        <f t="shared" si="3"/>
        <v>0</v>
      </c>
      <c r="Q17" s="52">
        <f t="shared" si="3"/>
        <v>0</v>
      </c>
      <c r="R17" s="52">
        <f t="shared" si="3"/>
        <v>0</v>
      </c>
      <c r="S17" s="53">
        <f>SUM(S10:S16)</f>
        <v>469000</v>
      </c>
    </row>
    <row r="18" spans="2:19" ht="13.5" customHeight="1" thickTop="1">
      <c r="B18" s="1"/>
      <c r="C18" s="6"/>
      <c r="D18" s="6"/>
      <c r="E18" s="6"/>
      <c r="F18" s="5"/>
      <c r="G18" s="22"/>
      <c r="H18" s="22"/>
      <c r="I18" s="7"/>
      <c r="J18" s="7"/>
      <c r="K18" s="7"/>
      <c r="L18" s="7"/>
      <c r="M18" s="7"/>
      <c r="N18" s="7"/>
      <c r="O18" s="7"/>
      <c r="P18" s="7"/>
      <c r="Q18" s="7"/>
      <c r="R18" s="7"/>
      <c r="S18" s="7"/>
    </row>
    <row r="19" spans="2:19" ht="13.5" customHeight="1">
      <c r="B19" s="1"/>
      <c r="C19" s="264" t="s">
        <v>240</v>
      </c>
      <c r="D19" s="6"/>
      <c r="E19" s="6"/>
      <c r="F19" s="5"/>
      <c r="G19" s="22"/>
      <c r="H19" s="22"/>
      <c r="I19" s="7"/>
      <c r="J19" s="7"/>
      <c r="K19" s="7"/>
      <c r="L19" s="7"/>
      <c r="M19" s="7"/>
      <c r="N19" s="7"/>
      <c r="O19" s="7"/>
      <c r="P19" s="7"/>
      <c r="Q19" s="7"/>
      <c r="R19" s="7"/>
      <c r="S19" s="7"/>
    </row>
    <row r="20" spans="2:19" ht="13.5" customHeight="1">
      <c r="B20" s="1"/>
      <c r="C20" s="340" t="s">
        <v>185</v>
      </c>
      <c r="D20" s="340"/>
      <c r="E20" s="340"/>
      <c r="F20" s="340"/>
      <c r="G20" s="340"/>
      <c r="H20" s="340"/>
      <c r="I20" s="340"/>
      <c r="J20" s="340"/>
      <c r="K20" s="340"/>
      <c r="L20" s="340"/>
      <c r="M20" s="340"/>
      <c r="N20" s="340"/>
      <c r="O20" s="340"/>
      <c r="P20" s="340"/>
      <c r="Q20" s="340"/>
      <c r="R20" s="340"/>
      <c r="S20" s="340"/>
    </row>
    <row r="21" spans="2:19" ht="12.75">
      <c r="B21" s="1"/>
      <c r="C21" s="340"/>
      <c r="D21" s="340"/>
      <c r="E21" s="340"/>
      <c r="F21" s="340"/>
      <c r="G21" s="340"/>
      <c r="H21" s="340"/>
      <c r="I21" s="340"/>
      <c r="J21" s="340"/>
      <c r="K21" s="340"/>
      <c r="L21" s="340"/>
      <c r="M21" s="340"/>
      <c r="N21" s="340"/>
      <c r="O21" s="340"/>
      <c r="P21" s="340"/>
      <c r="Q21" s="340"/>
      <c r="R21" s="340"/>
      <c r="S21" s="340"/>
    </row>
    <row r="22" spans="2:19" ht="13.5" customHeight="1">
      <c r="B22" s="1"/>
      <c r="C22" s="15" t="s">
        <v>25</v>
      </c>
      <c r="D22" s="6"/>
      <c r="E22" s="6"/>
      <c r="F22" s="5"/>
      <c r="G22" s="22"/>
      <c r="H22" s="22"/>
      <c r="I22" s="7"/>
      <c r="J22" s="7"/>
      <c r="K22" s="7"/>
      <c r="L22" s="7"/>
      <c r="M22" s="7"/>
      <c r="N22" s="7"/>
      <c r="O22" s="7"/>
      <c r="P22" s="7"/>
      <c r="Q22" s="7"/>
      <c r="R22" s="7"/>
      <c r="S22" s="7"/>
    </row>
    <row r="23" spans="2:19" ht="13.5" customHeight="1">
      <c r="B23" s="1"/>
      <c r="C23" s="15"/>
      <c r="D23" s="6"/>
      <c r="E23" s="6"/>
      <c r="F23" s="5"/>
      <c r="G23" s="22"/>
      <c r="H23" s="22"/>
      <c r="I23" s="7"/>
      <c r="J23" s="7"/>
      <c r="K23" s="7"/>
      <c r="L23" s="7"/>
      <c r="M23" s="7"/>
      <c r="N23" s="7"/>
      <c r="O23" s="7"/>
      <c r="P23" s="7"/>
      <c r="Q23" s="7"/>
      <c r="R23" s="7"/>
      <c r="S23" s="7"/>
    </row>
    <row r="24" spans="3:19" ht="18.75" customHeight="1" thickBot="1">
      <c r="C24" s="27" t="s">
        <v>44</v>
      </c>
      <c r="D24" s="2"/>
      <c r="E24" s="2"/>
      <c r="G24" s="197" t="str">
        <f>Assumptions!B18&amp;"/"&amp;Assumptions!E18</f>
        <v>PP2/Cro 2</v>
      </c>
      <c r="S24" s="84" t="s">
        <v>164</v>
      </c>
    </row>
    <row r="25" spans="2:19" ht="54.75" customHeight="1" thickTop="1">
      <c r="B25" s="42"/>
      <c r="C25" s="31" t="s">
        <v>17</v>
      </c>
      <c r="D25" s="32" t="s">
        <v>22</v>
      </c>
      <c r="E25" s="32" t="s">
        <v>172</v>
      </c>
      <c r="F25" s="31" t="s">
        <v>23</v>
      </c>
      <c r="G25" s="33" t="str">
        <f aca="true" t="shared" si="4" ref="G25:S25">G9</f>
        <v>1st 3.m. period Q4 2019</v>
      </c>
      <c r="H25" s="33" t="str">
        <f t="shared" si="4"/>
        <v>2nd 3.m. period Q1 2020</v>
      </c>
      <c r="I25" s="33" t="str">
        <f t="shared" si="4"/>
        <v>3rd 3.m. period Q2 2020.</v>
      </c>
      <c r="J25" s="33" t="str">
        <f t="shared" si="4"/>
        <v>4th 3.m. period Q3 2020.</v>
      </c>
      <c r="K25" s="33" t="str">
        <f t="shared" si="4"/>
        <v>5th 3.m. period Q4 2020.</v>
      </c>
      <c r="L25" s="33" t="str">
        <f t="shared" si="4"/>
        <v>6th 3.m. period Q1 2021.</v>
      </c>
      <c r="M25" s="33" t="str">
        <f t="shared" si="4"/>
        <v>7th 3.m. period Q2 2021.</v>
      </c>
      <c r="N25" s="33" t="str">
        <f t="shared" si="4"/>
        <v>8th 3.m. period Q3 2021.</v>
      </c>
      <c r="O25" s="33" t="str">
        <f t="shared" si="4"/>
        <v>9th 3.m. period Q4 2021.</v>
      </c>
      <c r="P25" s="33" t="str">
        <f t="shared" si="4"/>
        <v>10th 3.m. period Q1 2022.</v>
      </c>
      <c r="Q25" s="33" t="str">
        <f t="shared" si="4"/>
        <v>11th 3.m. period Q2 2022.</v>
      </c>
      <c r="R25" s="33" t="str">
        <f t="shared" si="4"/>
        <v>12th 3.m. period Q3 2022.</v>
      </c>
      <c r="S25" s="59" t="str">
        <f t="shared" si="4"/>
        <v>Total personnel costs</v>
      </c>
    </row>
    <row r="26" spans="2:19" ht="13.5" customHeight="1">
      <c r="B26" s="43">
        <v>1</v>
      </c>
      <c r="C26" s="30" t="s">
        <v>18</v>
      </c>
      <c r="D26" s="34">
        <v>0.7</v>
      </c>
      <c r="E26" s="279">
        <v>9800</v>
      </c>
      <c r="F26" s="30" t="s">
        <v>186</v>
      </c>
      <c r="G26" s="36">
        <f>$D$26*$E$26*3</f>
        <v>20580</v>
      </c>
      <c r="H26" s="36">
        <f>$D$26*$E$26*3</f>
        <v>20580</v>
      </c>
      <c r="I26" s="36">
        <f>$D$26*$E$26*3</f>
        <v>20580</v>
      </c>
      <c r="J26" s="36">
        <f>$D$26*$E$26*3</f>
        <v>20580</v>
      </c>
      <c r="K26" s="36">
        <v>0</v>
      </c>
      <c r="L26" s="36">
        <v>0</v>
      </c>
      <c r="M26" s="36">
        <v>0</v>
      </c>
      <c r="N26" s="36">
        <v>0</v>
      </c>
      <c r="O26" s="36">
        <v>0</v>
      </c>
      <c r="P26" s="36">
        <v>0</v>
      </c>
      <c r="Q26" s="36">
        <v>0</v>
      </c>
      <c r="R26" s="36">
        <v>0</v>
      </c>
      <c r="S26" s="119">
        <f>SUM(G26:R26)</f>
        <v>82320</v>
      </c>
    </row>
    <row r="27" spans="2:19" ht="13.5" customHeight="1">
      <c r="B27" s="43">
        <f aca="true" t="shared" si="5" ref="B27:B32">B26+1</f>
        <v>2</v>
      </c>
      <c r="C27" s="30" t="s">
        <v>19</v>
      </c>
      <c r="D27" s="34">
        <v>0.8</v>
      </c>
      <c r="E27" s="279">
        <v>10800</v>
      </c>
      <c r="F27" s="30" t="s">
        <v>187</v>
      </c>
      <c r="G27" s="36">
        <f>$D$27*$E$27*3</f>
        <v>25920</v>
      </c>
      <c r="H27" s="36">
        <f>$D$27*$E$27*3</f>
        <v>25920</v>
      </c>
      <c r="I27" s="36">
        <f>$D$27*$E$27*3</f>
        <v>25920</v>
      </c>
      <c r="J27" s="36">
        <f>$D$27*$E$27*3</f>
        <v>25920</v>
      </c>
      <c r="K27" s="36">
        <v>0</v>
      </c>
      <c r="L27" s="36">
        <v>0</v>
      </c>
      <c r="M27" s="36">
        <v>0</v>
      </c>
      <c r="N27" s="36">
        <v>0</v>
      </c>
      <c r="O27" s="36">
        <v>0</v>
      </c>
      <c r="P27" s="36">
        <v>0</v>
      </c>
      <c r="Q27" s="36">
        <v>0</v>
      </c>
      <c r="R27" s="36">
        <v>0</v>
      </c>
      <c r="S27" s="119">
        <f aca="true" t="shared" si="6" ref="S27:S32">SUM(G27:R27)</f>
        <v>103680</v>
      </c>
    </row>
    <row r="28" spans="2:19" ht="13.5" customHeight="1">
      <c r="B28" s="43">
        <f t="shared" si="5"/>
        <v>3</v>
      </c>
      <c r="C28" s="30" t="s">
        <v>20</v>
      </c>
      <c r="D28" s="34">
        <v>0.5</v>
      </c>
      <c r="E28" s="279">
        <v>11800</v>
      </c>
      <c r="F28" s="30" t="s">
        <v>188</v>
      </c>
      <c r="G28" s="36">
        <f>$D$28*$E$28*3</f>
        <v>17700</v>
      </c>
      <c r="H28" s="36">
        <f>$D$28*$E$28*3</f>
        <v>17700</v>
      </c>
      <c r="I28" s="36">
        <f>$D$28*$E$28*3</f>
        <v>17700</v>
      </c>
      <c r="J28" s="36">
        <f>$D$28*$E$28*3</f>
        <v>17700</v>
      </c>
      <c r="K28" s="36">
        <v>0</v>
      </c>
      <c r="L28" s="36">
        <v>0</v>
      </c>
      <c r="M28" s="36">
        <v>0</v>
      </c>
      <c r="N28" s="36">
        <v>0</v>
      </c>
      <c r="O28" s="36">
        <v>0</v>
      </c>
      <c r="P28" s="36">
        <v>0</v>
      </c>
      <c r="Q28" s="36">
        <v>0</v>
      </c>
      <c r="R28" s="36">
        <v>0</v>
      </c>
      <c r="S28" s="119">
        <f t="shared" si="6"/>
        <v>70800</v>
      </c>
    </row>
    <row r="29" spans="2:19" ht="13.5" customHeight="1">
      <c r="B29" s="43">
        <f t="shared" si="5"/>
        <v>4</v>
      </c>
      <c r="C29" s="30" t="s">
        <v>21</v>
      </c>
      <c r="D29" s="34">
        <v>1</v>
      </c>
      <c r="E29" s="279">
        <v>12800</v>
      </c>
      <c r="F29" s="30" t="s">
        <v>174</v>
      </c>
      <c r="G29" s="36">
        <f>$D$29*$E$29*3</f>
        <v>38400</v>
      </c>
      <c r="H29" s="36">
        <f>$D$29*$E$29*3</f>
        <v>38400</v>
      </c>
      <c r="I29" s="36">
        <f>$D$29*$E$29*3</f>
        <v>38400</v>
      </c>
      <c r="J29" s="36">
        <f>$D$29*$E$29*3</f>
        <v>38400</v>
      </c>
      <c r="K29" s="36">
        <v>0</v>
      </c>
      <c r="L29" s="36">
        <v>0</v>
      </c>
      <c r="M29" s="36">
        <v>0</v>
      </c>
      <c r="N29" s="36">
        <v>0</v>
      </c>
      <c r="O29" s="36">
        <v>0</v>
      </c>
      <c r="P29" s="36">
        <v>0</v>
      </c>
      <c r="Q29" s="36">
        <v>0</v>
      </c>
      <c r="R29" s="36">
        <v>0</v>
      </c>
      <c r="S29" s="119">
        <f t="shared" si="6"/>
        <v>153600</v>
      </c>
    </row>
    <row r="30" spans="2:19" ht="13.5" customHeight="1">
      <c r="B30" s="43">
        <f t="shared" si="5"/>
        <v>5</v>
      </c>
      <c r="C30" s="35" t="s">
        <v>0</v>
      </c>
      <c r="D30" s="37">
        <v>1</v>
      </c>
      <c r="E30" s="279"/>
      <c r="F30" s="35"/>
      <c r="G30" s="36">
        <f>$D$30*$E$30*3</f>
        <v>0</v>
      </c>
      <c r="H30" s="36">
        <f>$D$30*$E$30*3</f>
        <v>0</v>
      </c>
      <c r="I30" s="36">
        <f>$D$30*$E$30*3</f>
        <v>0</v>
      </c>
      <c r="J30" s="36">
        <f>$D$30*$E$30*3</f>
        <v>0</v>
      </c>
      <c r="K30" s="36">
        <v>0</v>
      </c>
      <c r="L30" s="36">
        <v>0</v>
      </c>
      <c r="M30" s="36">
        <v>0</v>
      </c>
      <c r="N30" s="36">
        <v>0</v>
      </c>
      <c r="O30" s="36">
        <v>0</v>
      </c>
      <c r="P30" s="36">
        <v>0</v>
      </c>
      <c r="Q30" s="36">
        <v>0</v>
      </c>
      <c r="R30" s="36">
        <v>0</v>
      </c>
      <c r="S30" s="119">
        <f t="shared" si="6"/>
        <v>0</v>
      </c>
    </row>
    <row r="31" spans="2:19" ht="13.5" customHeight="1">
      <c r="B31" s="43">
        <f t="shared" si="5"/>
        <v>6</v>
      </c>
      <c r="C31" s="35" t="s">
        <v>0</v>
      </c>
      <c r="D31" s="37">
        <v>1</v>
      </c>
      <c r="E31" s="279"/>
      <c r="F31" s="35"/>
      <c r="G31" s="36">
        <f>$D$31*$E$31*3</f>
        <v>0</v>
      </c>
      <c r="H31" s="36">
        <f>$D$31*$E$31*3</f>
        <v>0</v>
      </c>
      <c r="I31" s="36">
        <f>$D$31*$E$31*3</f>
        <v>0</v>
      </c>
      <c r="J31" s="36">
        <f>$D$31*$E$31*3</f>
        <v>0</v>
      </c>
      <c r="K31" s="36">
        <v>0</v>
      </c>
      <c r="L31" s="36">
        <v>0</v>
      </c>
      <c r="M31" s="36">
        <v>0</v>
      </c>
      <c r="N31" s="36">
        <v>0</v>
      </c>
      <c r="O31" s="36">
        <v>0</v>
      </c>
      <c r="P31" s="36">
        <v>0</v>
      </c>
      <c r="Q31" s="36">
        <v>0</v>
      </c>
      <c r="R31" s="36">
        <v>0</v>
      </c>
      <c r="S31" s="119">
        <f t="shared" si="6"/>
        <v>0</v>
      </c>
    </row>
    <row r="32" spans="2:19" ht="26.25" customHeight="1">
      <c r="B32" s="43">
        <f t="shared" si="5"/>
        <v>7</v>
      </c>
      <c r="C32" s="30" t="s">
        <v>24</v>
      </c>
      <c r="D32" s="82">
        <f>S32/S33</f>
        <v>0.046468401486988845</v>
      </c>
      <c r="E32" s="82"/>
      <c r="F32" s="118" t="str">
        <f>IF(D32&gt;20%,"Wrong","OK")</f>
        <v>OK</v>
      </c>
      <c r="G32" s="36">
        <v>5000</v>
      </c>
      <c r="H32" s="36">
        <v>5000</v>
      </c>
      <c r="I32" s="36">
        <v>5000</v>
      </c>
      <c r="J32" s="36">
        <v>5000</v>
      </c>
      <c r="K32" s="265">
        <v>0</v>
      </c>
      <c r="L32" s="265">
        <v>0</v>
      </c>
      <c r="M32" s="265">
        <v>0</v>
      </c>
      <c r="N32" s="265">
        <v>0</v>
      </c>
      <c r="O32" s="265">
        <v>0</v>
      </c>
      <c r="P32" s="265">
        <v>0</v>
      </c>
      <c r="Q32" s="265">
        <v>0</v>
      </c>
      <c r="R32" s="265">
        <v>0</v>
      </c>
      <c r="S32" s="119">
        <f t="shared" si="6"/>
        <v>20000</v>
      </c>
    </row>
    <row r="33" spans="2:19" ht="13.5" customHeight="1" thickBot="1">
      <c r="B33" s="44"/>
      <c r="C33" s="38" t="str">
        <f>S25</f>
        <v>Total personnel costs</v>
      </c>
      <c r="D33" s="117" t="str">
        <f>Assumptions!B18</f>
        <v>PP2</v>
      </c>
      <c r="E33" s="117"/>
      <c r="F33" s="39"/>
      <c r="G33" s="52">
        <f aca="true" t="shared" si="7" ref="G33:S33">SUM(G26:G32)</f>
        <v>107600</v>
      </c>
      <c r="H33" s="52">
        <f t="shared" si="7"/>
        <v>107600</v>
      </c>
      <c r="I33" s="52">
        <f t="shared" si="7"/>
        <v>107600</v>
      </c>
      <c r="J33" s="52">
        <f t="shared" si="7"/>
        <v>107600</v>
      </c>
      <c r="K33" s="52">
        <f t="shared" si="7"/>
        <v>0</v>
      </c>
      <c r="L33" s="52">
        <f t="shared" si="7"/>
        <v>0</v>
      </c>
      <c r="M33" s="52">
        <f t="shared" si="7"/>
        <v>0</v>
      </c>
      <c r="N33" s="52">
        <f t="shared" si="7"/>
        <v>0</v>
      </c>
      <c r="O33" s="52">
        <f t="shared" si="7"/>
        <v>0</v>
      </c>
      <c r="P33" s="52">
        <f t="shared" si="7"/>
        <v>0</v>
      </c>
      <c r="Q33" s="52">
        <f t="shared" si="7"/>
        <v>0</v>
      </c>
      <c r="R33" s="52">
        <f>SUM(R26:R32)</f>
        <v>0</v>
      </c>
      <c r="S33" s="53">
        <f t="shared" si="7"/>
        <v>430400</v>
      </c>
    </row>
    <row r="34" spans="2:19" ht="13.5" customHeight="1" thickTop="1">
      <c r="B34" s="1"/>
      <c r="C34" s="6"/>
      <c r="D34" s="6"/>
      <c r="E34" s="6"/>
      <c r="F34" s="5"/>
      <c r="G34" s="22"/>
      <c r="H34" s="22"/>
      <c r="I34" s="7"/>
      <c r="J34" s="7"/>
      <c r="K34" s="7"/>
      <c r="L34" s="7"/>
      <c r="M34" s="7"/>
      <c r="N34" s="7"/>
      <c r="O34" s="7"/>
      <c r="P34" s="7"/>
      <c r="Q34" s="7"/>
      <c r="R34" s="7"/>
      <c r="S34" s="7"/>
    </row>
    <row r="35" spans="2:19" ht="13.5" customHeight="1">
      <c r="B35" s="1"/>
      <c r="C35" s="264" t="s">
        <v>240</v>
      </c>
      <c r="D35" s="6"/>
      <c r="E35" s="6"/>
      <c r="F35" s="5"/>
      <c r="G35" s="22"/>
      <c r="H35" s="22"/>
      <c r="I35" s="7"/>
      <c r="J35" s="7"/>
      <c r="K35" s="7"/>
      <c r="L35" s="7"/>
      <c r="M35" s="7"/>
      <c r="N35" s="7"/>
      <c r="O35" s="7"/>
      <c r="P35" s="7"/>
      <c r="Q35" s="7"/>
      <c r="R35" s="7"/>
      <c r="S35" s="7"/>
    </row>
    <row r="36" spans="2:19" ht="13.5" customHeight="1">
      <c r="B36" s="1"/>
      <c r="C36" s="340" t="s">
        <v>185</v>
      </c>
      <c r="D36" s="340"/>
      <c r="E36" s="340"/>
      <c r="F36" s="340"/>
      <c r="G36" s="340"/>
      <c r="H36" s="340"/>
      <c r="I36" s="340"/>
      <c r="J36" s="340"/>
      <c r="K36" s="340"/>
      <c r="L36" s="340"/>
      <c r="M36" s="340"/>
      <c r="N36" s="340"/>
      <c r="O36" s="340"/>
      <c r="P36" s="340"/>
      <c r="Q36" s="340"/>
      <c r="R36" s="340"/>
      <c r="S36" s="340"/>
    </row>
    <row r="37" spans="2:19" ht="13.5" customHeight="1">
      <c r="B37" s="1"/>
      <c r="C37" s="340"/>
      <c r="D37" s="340"/>
      <c r="E37" s="340"/>
      <c r="F37" s="340"/>
      <c r="G37" s="340"/>
      <c r="H37" s="340"/>
      <c r="I37" s="340"/>
      <c r="J37" s="340"/>
      <c r="K37" s="340"/>
      <c r="L37" s="340"/>
      <c r="M37" s="340"/>
      <c r="N37" s="340"/>
      <c r="O37" s="340"/>
      <c r="P37" s="340"/>
      <c r="Q37" s="340"/>
      <c r="R37" s="340"/>
      <c r="S37" s="340"/>
    </row>
    <row r="38" spans="3:19" ht="13.5" customHeight="1">
      <c r="C38" s="15" t="s">
        <v>25</v>
      </c>
      <c r="D38" s="6"/>
      <c r="E38" s="6"/>
      <c r="F38" s="5"/>
      <c r="G38" s="22"/>
      <c r="H38" s="22"/>
      <c r="I38" s="7"/>
      <c r="J38" s="7"/>
      <c r="K38" s="7"/>
      <c r="L38" s="7"/>
      <c r="M38" s="7"/>
      <c r="N38" s="7"/>
      <c r="O38" s="7"/>
      <c r="P38" s="7"/>
      <c r="Q38" s="7"/>
      <c r="R38" s="7"/>
      <c r="S38" s="7"/>
    </row>
    <row r="39" spans="3:5" ht="13.5" thickBot="1">
      <c r="C39" s="13"/>
      <c r="D39" s="13"/>
      <c r="E39" s="13"/>
    </row>
    <row r="40" spans="2:19" ht="13.5" thickTop="1">
      <c r="B40" s="121"/>
      <c r="C40" s="122"/>
      <c r="D40" s="122"/>
      <c r="E40" s="122"/>
      <c r="F40" s="123"/>
      <c r="G40" s="124"/>
      <c r="H40" s="124"/>
      <c r="I40" s="125"/>
      <c r="J40" s="125"/>
      <c r="K40" s="125"/>
      <c r="L40" s="125"/>
      <c r="M40" s="125"/>
      <c r="N40" s="125"/>
      <c r="O40" s="125"/>
      <c r="P40" s="125"/>
      <c r="Q40" s="125"/>
      <c r="R40" s="125"/>
      <c r="S40" s="125"/>
    </row>
    <row r="41" spans="2:19" ht="12.75">
      <c r="B41" s="1"/>
      <c r="C41" s="264" t="s">
        <v>240</v>
      </c>
      <c r="D41" s="6"/>
      <c r="E41" s="6"/>
      <c r="F41" s="5"/>
      <c r="G41" s="22"/>
      <c r="H41" s="22"/>
      <c r="I41" s="7"/>
      <c r="J41" s="7"/>
      <c r="K41" s="7"/>
      <c r="L41" s="7"/>
      <c r="M41" s="7"/>
      <c r="N41" s="7"/>
      <c r="O41" s="7"/>
      <c r="P41" s="7"/>
      <c r="Q41" s="7"/>
      <c r="R41" s="7"/>
      <c r="S41" s="7"/>
    </row>
    <row r="42" spans="2:19" ht="12.75" customHeight="1">
      <c r="B42" s="1"/>
      <c r="C42" s="339" t="s">
        <v>246</v>
      </c>
      <c r="D42" s="340"/>
      <c r="E42" s="340"/>
      <c r="F42" s="340"/>
      <c r="G42" s="340"/>
      <c r="H42" s="340"/>
      <c r="I42" s="340"/>
      <c r="J42" s="340"/>
      <c r="K42" s="340"/>
      <c r="L42" s="340"/>
      <c r="M42" s="340"/>
      <c r="N42" s="340"/>
      <c r="O42" s="340"/>
      <c r="P42" s="340"/>
      <c r="Q42" s="340"/>
      <c r="R42" s="340"/>
      <c r="S42" s="340"/>
    </row>
    <row r="43" spans="2:19" ht="12.75">
      <c r="B43" s="1"/>
      <c r="C43" s="340"/>
      <c r="D43" s="340"/>
      <c r="E43" s="340"/>
      <c r="F43" s="340"/>
      <c r="G43" s="340"/>
      <c r="H43" s="340"/>
      <c r="I43" s="340"/>
      <c r="J43" s="340"/>
      <c r="K43" s="340"/>
      <c r="L43" s="340"/>
      <c r="M43" s="340"/>
      <c r="N43" s="340"/>
      <c r="O43" s="340"/>
      <c r="P43" s="340"/>
      <c r="Q43" s="340"/>
      <c r="R43" s="340"/>
      <c r="S43" s="340"/>
    </row>
    <row r="44" spans="4:19" ht="12.75">
      <c r="D44" s="18"/>
      <c r="E44" s="18"/>
      <c r="I44" s="21"/>
      <c r="J44" s="21"/>
      <c r="K44" s="21"/>
      <c r="L44" s="21"/>
      <c r="M44" s="21"/>
      <c r="N44" s="21"/>
      <c r="O44" s="21"/>
      <c r="P44" s="21"/>
      <c r="Q44" s="21"/>
      <c r="R44" s="21"/>
      <c r="S44" s="21"/>
    </row>
    <row r="45" spans="2:19" ht="12.75">
      <c r="B45" s="58"/>
      <c r="C45" s="66" t="s">
        <v>145</v>
      </c>
      <c r="D45" s="60"/>
      <c r="E45" s="60"/>
      <c r="F45" s="58"/>
      <c r="G45" s="61"/>
      <c r="H45" s="61"/>
      <c r="I45" s="61"/>
      <c r="J45" s="61"/>
      <c r="K45" s="61"/>
      <c r="L45" s="61"/>
      <c r="M45" s="61"/>
      <c r="N45" s="61"/>
      <c r="O45" s="61"/>
      <c r="P45" s="61"/>
      <c r="Q45" s="61"/>
      <c r="R45" s="61"/>
      <c r="S45" s="61"/>
    </row>
    <row r="46" spans="4:19" ht="12.75">
      <c r="D46" s="18"/>
      <c r="E46" s="18"/>
      <c r="I46" s="21"/>
      <c r="J46" s="21"/>
      <c r="K46" s="21"/>
      <c r="L46" s="21"/>
      <c r="M46" s="21"/>
      <c r="N46" s="21"/>
      <c r="O46" s="21"/>
      <c r="P46" s="21"/>
      <c r="Q46" s="21"/>
      <c r="R46" s="21"/>
      <c r="S46" s="21"/>
    </row>
    <row r="47" spans="3:5" ht="14.25" customHeight="1">
      <c r="C47" s="3"/>
      <c r="D47" s="3"/>
      <c r="E47" s="3"/>
    </row>
    <row r="48" spans="3:19" ht="19.5" thickBot="1">
      <c r="C48" s="27" t="s">
        <v>45</v>
      </c>
      <c r="D48" s="2"/>
      <c r="E48" s="2"/>
      <c r="G48" s="197" t="str">
        <f>G8</f>
        <v>PP1/Cro 1</v>
      </c>
      <c r="S48" s="84" t="s">
        <v>164</v>
      </c>
    </row>
    <row r="49" spans="2:19" ht="39" customHeight="1" thickTop="1">
      <c r="B49" s="47"/>
      <c r="C49" s="48" t="s">
        <v>27</v>
      </c>
      <c r="D49" s="48"/>
      <c r="E49" s="48"/>
      <c r="F49" s="48" t="str">
        <f>F9</f>
        <v>Project assignment</v>
      </c>
      <c r="G49" s="32" t="str">
        <f>G25</f>
        <v>1st 3.m. period Q4 2019</v>
      </c>
      <c r="H49" s="32" t="str">
        <f aca="true" t="shared" si="8" ref="H49:R49">H25</f>
        <v>2nd 3.m. period Q1 2020</v>
      </c>
      <c r="I49" s="32" t="str">
        <f t="shared" si="8"/>
        <v>3rd 3.m. period Q2 2020.</v>
      </c>
      <c r="J49" s="32" t="str">
        <f t="shared" si="8"/>
        <v>4th 3.m. period Q3 2020.</v>
      </c>
      <c r="K49" s="32" t="str">
        <f t="shared" si="8"/>
        <v>5th 3.m. period Q4 2020.</v>
      </c>
      <c r="L49" s="32" t="str">
        <f t="shared" si="8"/>
        <v>6th 3.m. period Q1 2021.</v>
      </c>
      <c r="M49" s="32" t="str">
        <f t="shared" si="8"/>
        <v>7th 3.m. period Q2 2021.</v>
      </c>
      <c r="N49" s="32" t="str">
        <f t="shared" si="8"/>
        <v>8th 3.m. period Q3 2021.</v>
      </c>
      <c r="O49" s="32" t="str">
        <f t="shared" si="8"/>
        <v>9th 3.m. period Q4 2021.</v>
      </c>
      <c r="P49" s="32" t="str">
        <f t="shared" si="8"/>
        <v>10th 3.m. period Q1 2022.</v>
      </c>
      <c r="Q49" s="32" t="str">
        <f t="shared" si="8"/>
        <v>11th 3.m. period Q2 2022.</v>
      </c>
      <c r="R49" s="32" t="str">
        <f t="shared" si="8"/>
        <v>12th 3.m. period Q3 2022.</v>
      </c>
      <c r="S49" s="45" t="s">
        <v>31</v>
      </c>
    </row>
    <row r="50" spans="2:19" ht="12.75">
      <c r="B50" s="51">
        <v>1</v>
      </c>
      <c r="C50" s="25" t="s">
        <v>26</v>
      </c>
      <c r="D50" s="8"/>
      <c r="E50" s="8"/>
      <c r="F50" s="40"/>
      <c r="G50" s="41">
        <v>8000</v>
      </c>
      <c r="H50" s="41">
        <v>0</v>
      </c>
      <c r="I50" s="41">
        <v>0</v>
      </c>
      <c r="J50" s="41">
        <v>0</v>
      </c>
      <c r="K50" s="41">
        <v>0</v>
      </c>
      <c r="L50" s="41">
        <v>0</v>
      </c>
      <c r="M50" s="41">
        <v>0</v>
      </c>
      <c r="N50" s="41">
        <v>0</v>
      </c>
      <c r="O50" s="41">
        <v>0</v>
      </c>
      <c r="P50" s="41">
        <v>0</v>
      </c>
      <c r="Q50" s="41">
        <v>0</v>
      </c>
      <c r="R50" s="41">
        <v>0</v>
      </c>
      <c r="S50" s="67">
        <f>SUM(G50:R50)</f>
        <v>8000</v>
      </c>
    </row>
    <row r="51" spans="2:19" ht="12.75">
      <c r="B51" s="51">
        <f aca="true" t="shared" si="9" ref="B51:B56">B50+1</f>
        <v>2</v>
      </c>
      <c r="C51" s="25" t="s">
        <v>28</v>
      </c>
      <c r="D51" s="8"/>
      <c r="E51" s="8"/>
      <c r="F51" s="40"/>
      <c r="G51" s="41">
        <v>2800</v>
      </c>
      <c r="H51" s="41">
        <v>0</v>
      </c>
      <c r="I51" s="41">
        <v>0</v>
      </c>
      <c r="J51" s="41">
        <v>0</v>
      </c>
      <c r="K51" s="41">
        <v>0</v>
      </c>
      <c r="L51" s="41">
        <v>0</v>
      </c>
      <c r="M51" s="41">
        <v>0</v>
      </c>
      <c r="N51" s="41">
        <v>0</v>
      </c>
      <c r="O51" s="41">
        <v>0</v>
      </c>
      <c r="P51" s="41">
        <v>0</v>
      </c>
      <c r="Q51" s="41">
        <v>0</v>
      </c>
      <c r="R51" s="41">
        <v>0</v>
      </c>
      <c r="S51" s="67">
        <f aca="true" t="shared" si="10" ref="S51:S56">SUM(G51:R51)</f>
        <v>2800</v>
      </c>
    </row>
    <row r="52" spans="2:19" ht="12.75">
      <c r="B52" s="51">
        <f t="shared" si="9"/>
        <v>3</v>
      </c>
      <c r="C52" s="8" t="s">
        <v>189</v>
      </c>
      <c r="D52" s="8"/>
      <c r="E52" s="8"/>
      <c r="F52" s="40"/>
      <c r="G52" s="41">
        <v>30000</v>
      </c>
      <c r="H52" s="41">
        <v>0</v>
      </c>
      <c r="I52" s="41">
        <v>0</v>
      </c>
      <c r="J52" s="41">
        <v>0</v>
      </c>
      <c r="K52" s="41">
        <v>0</v>
      </c>
      <c r="L52" s="41">
        <v>0</v>
      </c>
      <c r="M52" s="41">
        <v>0</v>
      </c>
      <c r="N52" s="41">
        <v>0</v>
      </c>
      <c r="O52" s="41">
        <v>0</v>
      </c>
      <c r="P52" s="41">
        <v>0</v>
      </c>
      <c r="Q52" s="41">
        <v>0</v>
      </c>
      <c r="R52" s="41">
        <v>0</v>
      </c>
      <c r="S52" s="67">
        <f t="shared" si="10"/>
        <v>30000</v>
      </c>
    </row>
    <row r="53" spans="2:19" ht="12.75">
      <c r="B53" s="51">
        <f t="shared" si="9"/>
        <v>4</v>
      </c>
      <c r="C53" s="8"/>
      <c r="D53" s="8"/>
      <c r="E53" s="8"/>
      <c r="F53" s="40"/>
      <c r="G53" s="41">
        <v>0</v>
      </c>
      <c r="H53" s="41">
        <v>0</v>
      </c>
      <c r="I53" s="41">
        <v>0</v>
      </c>
      <c r="J53" s="41">
        <v>0</v>
      </c>
      <c r="K53" s="41">
        <v>0</v>
      </c>
      <c r="L53" s="41">
        <v>0</v>
      </c>
      <c r="M53" s="41">
        <v>0</v>
      </c>
      <c r="N53" s="41">
        <v>0</v>
      </c>
      <c r="O53" s="41">
        <v>0</v>
      </c>
      <c r="P53" s="41">
        <v>0</v>
      </c>
      <c r="Q53" s="41">
        <v>0</v>
      </c>
      <c r="R53" s="41">
        <v>0</v>
      </c>
      <c r="S53" s="67">
        <f t="shared" si="10"/>
        <v>0</v>
      </c>
    </row>
    <row r="54" spans="2:19" ht="12.75">
      <c r="B54" s="51">
        <f t="shared" si="9"/>
        <v>5</v>
      </c>
      <c r="C54" s="8"/>
      <c r="D54" s="8"/>
      <c r="E54" s="8"/>
      <c r="F54" s="40"/>
      <c r="G54" s="41">
        <v>0</v>
      </c>
      <c r="H54" s="41">
        <v>0</v>
      </c>
      <c r="I54" s="41">
        <v>0</v>
      </c>
      <c r="J54" s="41">
        <v>0</v>
      </c>
      <c r="K54" s="41">
        <v>0</v>
      </c>
      <c r="L54" s="41">
        <v>0</v>
      </c>
      <c r="M54" s="41">
        <v>0</v>
      </c>
      <c r="N54" s="41">
        <v>0</v>
      </c>
      <c r="O54" s="41">
        <v>0</v>
      </c>
      <c r="P54" s="41">
        <v>0</v>
      </c>
      <c r="Q54" s="41">
        <v>0</v>
      </c>
      <c r="R54" s="41">
        <v>0</v>
      </c>
      <c r="S54" s="67">
        <f t="shared" si="10"/>
        <v>0</v>
      </c>
    </row>
    <row r="55" spans="2:19" ht="12.75">
      <c r="B55" s="51">
        <f t="shared" si="9"/>
        <v>6</v>
      </c>
      <c r="C55" s="8"/>
      <c r="D55" s="8"/>
      <c r="E55" s="8"/>
      <c r="F55" s="40"/>
      <c r="G55" s="41">
        <v>0</v>
      </c>
      <c r="H55" s="41">
        <v>0</v>
      </c>
      <c r="I55" s="41">
        <v>0</v>
      </c>
      <c r="J55" s="41">
        <v>0</v>
      </c>
      <c r="K55" s="41">
        <v>0</v>
      </c>
      <c r="L55" s="41">
        <v>0</v>
      </c>
      <c r="M55" s="41">
        <v>0</v>
      </c>
      <c r="N55" s="41">
        <v>0</v>
      </c>
      <c r="O55" s="41">
        <v>0</v>
      </c>
      <c r="P55" s="41">
        <v>0</v>
      </c>
      <c r="Q55" s="41">
        <v>0</v>
      </c>
      <c r="R55" s="41">
        <v>0</v>
      </c>
      <c r="S55" s="67">
        <f t="shared" si="10"/>
        <v>0</v>
      </c>
    </row>
    <row r="56" spans="2:19" ht="12.75">
      <c r="B56" s="51">
        <f t="shared" si="9"/>
        <v>7</v>
      </c>
      <c r="C56" s="8"/>
      <c r="D56" s="8"/>
      <c r="E56" s="8"/>
      <c r="F56" s="40"/>
      <c r="G56" s="41">
        <v>0</v>
      </c>
      <c r="H56" s="41">
        <v>0</v>
      </c>
      <c r="I56" s="41">
        <v>0</v>
      </c>
      <c r="J56" s="41">
        <v>0</v>
      </c>
      <c r="K56" s="41">
        <v>0</v>
      </c>
      <c r="L56" s="41">
        <v>0</v>
      </c>
      <c r="M56" s="41">
        <v>0</v>
      </c>
      <c r="N56" s="41">
        <v>0</v>
      </c>
      <c r="O56" s="41">
        <v>0</v>
      </c>
      <c r="P56" s="41">
        <v>0</v>
      </c>
      <c r="Q56" s="41">
        <v>0</v>
      </c>
      <c r="R56" s="41">
        <v>0</v>
      </c>
      <c r="S56" s="67">
        <f t="shared" si="10"/>
        <v>0</v>
      </c>
    </row>
    <row r="57" spans="2:19" ht="13.5" thickBot="1">
      <c r="B57" s="49"/>
      <c r="C57" s="50" t="str">
        <f>S49</f>
        <v>Total Equip. &amp; Consumables</v>
      </c>
      <c r="D57" s="50"/>
      <c r="E57" s="50"/>
      <c r="F57" s="50" t="str">
        <f>Assumptions!B17</f>
        <v>PP1</v>
      </c>
      <c r="G57" s="46">
        <f>SUM(G50:G56)</f>
        <v>40800</v>
      </c>
      <c r="H57" s="46">
        <f aca="true" t="shared" si="11" ref="H57:R57">SUM(H50:H56)</f>
        <v>0</v>
      </c>
      <c r="I57" s="46">
        <f t="shared" si="11"/>
        <v>0</v>
      </c>
      <c r="J57" s="46">
        <f t="shared" si="11"/>
        <v>0</v>
      </c>
      <c r="K57" s="46">
        <f t="shared" si="11"/>
        <v>0</v>
      </c>
      <c r="L57" s="46">
        <f t="shared" si="11"/>
        <v>0</v>
      </c>
      <c r="M57" s="46">
        <f t="shared" si="11"/>
        <v>0</v>
      </c>
      <c r="N57" s="46">
        <f t="shared" si="11"/>
        <v>0</v>
      </c>
      <c r="O57" s="46">
        <f t="shared" si="11"/>
        <v>0</v>
      </c>
      <c r="P57" s="46">
        <f t="shared" si="11"/>
        <v>0</v>
      </c>
      <c r="Q57" s="46">
        <f t="shared" si="11"/>
        <v>0</v>
      </c>
      <c r="R57" s="46">
        <f t="shared" si="11"/>
        <v>0</v>
      </c>
      <c r="S57" s="120">
        <f>SUM(S50:S56)</f>
        <v>40800</v>
      </c>
    </row>
    <row r="58" ht="13.5" thickTop="1"/>
    <row r="59" ht="12.75">
      <c r="C59" s="14" t="s">
        <v>247</v>
      </c>
    </row>
    <row r="60" ht="12.75">
      <c r="C60" s="15"/>
    </row>
    <row r="63" spans="3:19" ht="19.5" thickBot="1">
      <c r="C63" s="27" t="s">
        <v>34</v>
      </c>
      <c r="D63" s="2"/>
      <c r="E63" s="2"/>
      <c r="G63" s="197" t="str">
        <f>G24</f>
        <v>PP2/Cro 2</v>
      </c>
      <c r="S63" s="84" t="s">
        <v>164</v>
      </c>
    </row>
    <row r="64" spans="2:19" ht="39" thickTop="1">
      <c r="B64" s="47"/>
      <c r="C64" s="48" t="s">
        <v>27</v>
      </c>
      <c r="D64" s="48"/>
      <c r="E64" s="48"/>
      <c r="F64" s="48" t="str">
        <f aca="true" t="shared" si="12" ref="F64:S64">F49</f>
        <v>Project assignment</v>
      </c>
      <c r="G64" s="32" t="str">
        <f t="shared" si="12"/>
        <v>1st 3.m. period Q4 2019</v>
      </c>
      <c r="H64" s="32" t="str">
        <f t="shared" si="12"/>
        <v>2nd 3.m. period Q1 2020</v>
      </c>
      <c r="I64" s="32" t="str">
        <f t="shared" si="12"/>
        <v>3rd 3.m. period Q2 2020.</v>
      </c>
      <c r="J64" s="32" t="str">
        <f t="shared" si="12"/>
        <v>4th 3.m. period Q3 2020.</v>
      </c>
      <c r="K64" s="32" t="str">
        <f t="shared" si="12"/>
        <v>5th 3.m. period Q4 2020.</v>
      </c>
      <c r="L64" s="32" t="str">
        <f t="shared" si="12"/>
        <v>6th 3.m. period Q1 2021.</v>
      </c>
      <c r="M64" s="32" t="str">
        <f t="shared" si="12"/>
        <v>7th 3.m. period Q2 2021.</v>
      </c>
      <c r="N64" s="32" t="str">
        <f t="shared" si="12"/>
        <v>8th 3.m. period Q3 2021.</v>
      </c>
      <c r="O64" s="32" t="str">
        <f t="shared" si="12"/>
        <v>9th 3.m. period Q4 2021.</v>
      </c>
      <c r="P64" s="32" t="str">
        <f t="shared" si="12"/>
        <v>10th 3.m. period Q1 2022.</v>
      </c>
      <c r="Q64" s="32" t="str">
        <f t="shared" si="12"/>
        <v>11th 3.m. period Q2 2022.</v>
      </c>
      <c r="R64" s="32" t="str">
        <f t="shared" si="12"/>
        <v>12th 3.m. period Q3 2022.</v>
      </c>
      <c r="S64" s="45" t="str">
        <f t="shared" si="12"/>
        <v>Total Equip. &amp; Consumables</v>
      </c>
    </row>
    <row r="65" spans="2:19" ht="12.75">
      <c r="B65" s="51">
        <v>1</v>
      </c>
      <c r="C65" s="25" t="s">
        <v>150</v>
      </c>
      <c r="D65" s="8"/>
      <c r="E65" s="8"/>
      <c r="F65" s="40"/>
      <c r="G65" s="41">
        <v>20000</v>
      </c>
      <c r="H65" s="41">
        <v>3000</v>
      </c>
      <c r="I65" s="41">
        <v>0</v>
      </c>
      <c r="J65" s="41">
        <v>0</v>
      </c>
      <c r="K65" s="41">
        <v>0</v>
      </c>
      <c r="L65" s="41">
        <v>0</v>
      </c>
      <c r="M65" s="41">
        <v>0</v>
      </c>
      <c r="N65" s="41">
        <v>0</v>
      </c>
      <c r="O65" s="41">
        <v>0</v>
      </c>
      <c r="P65" s="41">
        <v>0</v>
      </c>
      <c r="Q65" s="41">
        <v>0</v>
      </c>
      <c r="R65" s="41">
        <v>0</v>
      </c>
      <c r="S65" s="67">
        <f>SUM(G65:R65)</f>
        <v>23000</v>
      </c>
    </row>
    <row r="66" spans="2:19" ht="12.75">
      <c r="B66" s="51">
        <f aca="true" t="shared" si="13" ref="B66:B71">B65+1</f>
        <v>2</v>
      </c>
      <c r="C66" s="270" t="s">
        <v>149</v>
      </c>
      <c r="D66" s="8"/>
      <c r="E66" s="8"/>
      <c r="F66" s="40"/>
      <c r="G66" s="41">
        <v>50000</v>
      </c>
      <c r="H66" s="41">
        <v>33000</v>
      </c>
      <c r="I66" s="41">
        <v>0</v>
      </c>
      <c r="J66" s="41">
        <v>0</v>
      </c>
      <c r="K66" s="41">
        <v>0</v>
      </c>
      <c r="L66" s="41">
        <v>0</v>
      </c>
      <c r="M66" s="41">
        <v>0</v>
      </c>
      <c r="N66" s="41">
        <v>0</v>
      </c>
      <c r="O66" s="41">
        <v>0</v>
      </c>
      <c r="P66" s="41">
        <v>0</v>
      </c>
      <c r="Q66" s="41">
        <v>0</v>
      </c>
      <c r="R66" s="41">
        <v>0</v>
      </c>
      <c r="S66" s="67">
        <f aca="true" t="shared" si="14" ref="S66:S71">SUM(G66:R66)</f>
        <v>83000</v>
      </c>
    </row>
    <row r="67" spans="2:19" ht="12.75">
      <c r="B67" s="51">
        <f t="shared" si="13"/>
        <v>3</v>
      </c>
      <c r="C67" s="8"/>
      <c r="D67" s="8"/>
      <c r="E67" s="8"/>
      <c r="F67" s="40"/>
      <c r="G67" s="41">
        <v>0</v>
      </c>
      <c r="H67" s="41">
        <v>0</v>
      </c>
      <c r="I67" s="41">
        <v>0</v>
      </c>
      <c r="J67" s="41">
        <v>0</v>
      </c>
      <c r="K67" s="41">
        <v>0</v>
      </c>
      <c r="L67" s="41">
        <v>0</v>
      </c>
      <c r="M67" s="41">
        <v>0</v>
      </c>
      <c r="N67" s="41">
        <v>0</v>
      </c>
      <c r="O67" s="41">
        <v>0</v>
      </c>
      <c r="P67" s="41">
        <v>0</v>
      </c>
      <c r="Q67" s="41">
        <v>0</v>
      </c>
      <c r="R67" s="41">
        <v>0</v>
      </c>
      <c r="S67" s="67">
        <f t="shared" si="14"/>
        <v>0</v>
      </c>
    </row>
    <row r="68" spans="2:19" ht="12.75">
      <c r="B68" s="51">
        <f t="shared" si="13"/>
        <v>4</v>
      </c>
      <c r="C68" s="8"/>
      <c r="D68" s="8"/>
      <c r="E68" s="8"/>
      <c r="F68" s="40"/>
      <c r="G68" s="41">
        <v>0</v>
      </c>
      <c r="H68" s="41">
        <v>0</v>
      </c>
      <c r="I68" s="41">
        <v>0</v>
      </c>
      <c r="J68" s="41">
        <v>0</v>
      </c>
      <c r="K68" s="41">
        <v>0</v>
      </c>
      <c r="L68" s="41">
        <v>0</v>
      </c>
      <c r="M68" s="41">
        <v>0</v>
      </c>
      <c r="N68" s="41">
        <v>0</v>
      </c>
      <c r="O68" s="41">
        <v>0</v>
      </c>
      <c r="P68" s="41">
        <v>0</v>
      </c>
      <c r="Q68" s="41">
        <v>0</v>
      </c>
      <c r="R68" s="41">
        <v>0</v>
      </c>
      <c r="S68" s="67">
        <f t="shared" si="14"/>
        <v>0</v>
      </c>
    </row>
    <row r="69" spans="2:19" ht="12.75">
      <c r="B69" s="51">
        <f t="shared" si="13"/>
        <v>5</v>
      </c>
      <c r="C69" s="8"/>
      <c r="D69" s="8"/>
      <c r="E69" s="8"/>
      <c r="F69" s="40"/>
      <c r="G69" s="41">
        <v>0</v>
      </c>
      <c r="H69" s="41">
        <v>0</v>
      </c>
      <c r="I69" s="41">
        <v>0</v>
      </c>
      <c r="J69" s="41">
        <v>0</v>
      </c>
      <c r="K69" s="41">
        <v>0</v>
      </c>
      <c r="L69" s="41">
        <v>0</v>
      </c>
      <c r="M69" s="41">
        <v>0</v>
      </c>
      <c r="N69" s="41">
        <v>0</v>
      </c>
      <c r="O69" s="41">
        <v>0</v>
      </c>
      <c r="P69" s="41">
        <v>0</v>
      </c>
      <c r="Q69" s="41">
        <v>0</v>
      </c>
      <c r="R69" s="41">
        <v>0</v>
      </c>
      <c r="S69" s="67">
        <f t="shared" si="14"/>
        <v>0</v>
      </c>
    </row>
    <row r="70" spans="2:19" ht="12.75">
      <c r="B70" s="51">
        <f t="shared" si="13"/>
        <v>6</v>
      </c>
      <c r="C70" s="8"/>
      <c r="D70" s="8"/>
      <c r="E70" s="8"/>
      <c r="F70" s="40"/>
      <c r="G70" s="41">
        <v>0</v>
      </c>
      <c r="H70" s="41">
        <v>0</v>
      </c>
      <c r="I70" s="41">
        <v>0</v>
      </c>
      <c r="J70" s="41">
        <v>0</v>
      </c>
      <c r="K70" s="41">
        <v>0</v>
      </c>
      <c r="L70" s="41">
        <v>0</v>
      </c>
      <c r="M70" s="41">
        <v>0</v>
      </c>
      <c r="N70" s="41">
        <v>0</v>
      </c>
      <c r="O70" s="41">
        <v>0</v>
      </c>
      <c r="P70" s="41">
        <v>0</v>
      </c>
      <c r="Q70" s="41">
        <v>0</v>
      </c>
      <c r="R70" s="41">
        <v>0</v>
      </c>
      <c r="S70" s="67">
        <f t="shared" si="14"/>
        <v>0</v>
      </c>
    </row>
    <row r="71" spans="2:19" ht="12.75">
      <c r="B71" s="51">
        <f t="shared" si="13"/>
        <v>7</v>
      </c>
      <c r="C71" s="8"/>
      <c r="D71" s="8"/>
      <c r="E71" s="8"/>
      <c r="F71" s="40"/>
      <c r="G71" s="41">
        <v>0</v>
      </c>
      <c r="H71" s="41">
        <v>0</v>
      </c>
      <c r="I71" s="41">
        <v>0</v>
      </c>
      <c r="J71" s="41">
        <v>0</v>
      </c>
      <c r="K71" s="41">
        <v>0</v>
      </c>
      <c r="L71" s="41">
        <v>0</v>
      </c>
      <c r="M71" s="41">
        <v>0</v>
      </c>
      <c r="N71" s="41">
        <v>0</v>
      </c>
      <c r="O71" s="41">
        <v>0</v>
      </c>
      <c r="P71" s="41">
        <v>0</v>
      </c>
      <c r="Q71" s="41">
        <v>0</v>
      </c>
      <c r="R71" s="41">
        <v>0</v>
      </c>
      <c r="S71" s="67">
        <f t="shared" si="14"/>
        <v>0</v>
      </c>
    </row>
    <row r="72" spans="2:19" ht="13.5" thickBot="1">
      <c r="B72" s="49"/>
      <c r="C72" s="50" t="str">
        <f>S64</f>
        <v>Total Equip. &amp; Consumables</v>
      </c>
      <c r="D72" s="50"/>
      <c r="E72" s="50"/>
      <c r="F72" s="50" t="str">
        <f>Assumptions!B18</f>
        <v>PP2</v>
      </c>
      <c r="G72" s="46">
        <f aca="true" t="shared" si="15" ref="G72:S72">SUM(G65:G71)</f>
        <v>70000</v>
      </c>
      <c r="H72" s="46">
        <f t="shared" si="15"/>
        <v>36000</v>
      </c>
      <c r="I72" s="46">
        <f t="shared" si="15"/>
        <v>0</v>
      </c>
      <c r="J72" s="46">
        <f t="shared" si="15"/>
        <v>0</v>
      </c>
      <c r="K72" s="46">
        <f t="shared" si="15"/>
        <v>0</v>
      </c>
      <c r="L72" s="46">
        <f t="shared" si="15"/>
        <v>0</v>
      </c>
      <c r="M72" s="46">
        <f t="shared" si="15"/>
        <v>0</v>
      </c>
      <c r="N72" s="46">
        <f t="shared" si="15"/>
        <v>0</v>
      </c>
      <c r="O72" s="46">
        <f t="shared" si="15"/>
        <v>0</v>
      </c>
      <c r="P72" s="46">
        <f t="shared" si="15"/>
        <v>0</v>
      </c>
      <c r="Q72" s="46">
        <f t="shared" si="15"/>
        <v>0</v>
      </c>
      <c r="R72" s="46">
        <f t="shared" si="15"/>
        <v>0</v>
      </c>
      <c r="S72" s="120">
        <f t="shared" si="15"/>
        <v>106000</v>
      </c>
    </row>
    <row r="73" ht="13.5" thickTop="1"/>
    <row r="74" spans="3:5" ht="12.75">
      <c r="C74" s="14" t="s">
        <v>258</v>
      </c>
      <c r="D74" s="3"/>
      <c r="E74" s="3"/>
    </row>
    <row r="75" spans="3:5" ht="12.75">
      <c r="C75" s="15"/>
      <c r="D75" s="3"/>
      <c r="E75" s="3"/>
    </row>
    <row r="77" spans="3:19" ht="12.75">
      <c r="C77" s="264" t="s">
        <v>240</v>
      </c>
      <c r="D77" s="6"/>
      <c r="E77" s="6"/>
      <c r="F77" s="5"/>
      <c r="G77" s="22"/>
      <c r="H77" s="22"/>
      <c r="I77" s="7"/>
      <c r="J77" s="7"/>
      <c r="K77" s="7"/>
      <c r="L77" s="7"/>
      <c r="M77" s="7"/>
      <c r="N77" s="7"/>
      <c r="O77" s="7"/>
      <c r="P77" s="7"/>
      <c r="Q77" s="7"/>
      <c r="R77" s="7"/>
      <c r="S77" s="7"/>
    </row>
    <row r="78" spans="3:19" ht="12.75">
      <c r="C78" s="339" t="s">
        <v>248</v>
      </c>
      <c r="D78" s="340"/>
      <c r="E78" s="340"/>
      <c r="F78" s="340"/>
      <c r="G78" s="340"/>
      <c r="H78" s="340"/>
      <c r="I78" s="340"/>
      <c r="J78" s="340"/>
      <c r="K78" s="340"/>
      <c r="L78" s="340"/>
      <c r="M78" s="340"/>
      <c r="N78" s="340"/>
      <c r="O78" s="340"/>
      <c r="P78" s="340"/>
      <c r="Q78" s="340"/>
      <c r="R78" s="340"/>
      <c r="S78" s="340"/>
    </row>
    <row r="79" spans="3:19" ht="12.75">
      <c r="C79" s="340"/>
      <c r="D79" s="340"/>
      <c r="E79" s="340"/>
      <c r="F79" s="340"/>
      <c r="G79" s="340"/>
      <c r="H79" s="340"/>
      <c r="I79" s="340"/>
      <c r="J79" s="340"/>
      <c r="K79" s="340"/>
      <c r="L79" s="340"/>
      <c r="M79" s="340"/>
      <c r="N79" s="340"/>
      <c r="O79" s="340"/>
      <c r="P79" s="340"/>
      <c r="Q79" s="340"/>
      <c r="R79" s="340"/>
      <c r="S79" s="340"/>
    </row>
  </sheetData>
  <sheetProtection/>
  <mergeCells count="7">
    <mergeCell ref="C78:S79"/>
    <mergeCell ref="C1:J1"/>
    <mergeCell ref="C20:S21"/>
    <mergeCell ref="C36:S37"/>
    <mergeCell ref="C42:S43"/>
    <mergeCell ref="C2:J2"/>
    <mergeCell ref="C3:J3"/>
  </mergeCells>
  <printOptions/>
  <pageMargins left="0.3937007874015748" right="0.2755905511811024" top="0.7086614173228347" bottom="0.6299212598425197" header="0.2755905511811024" footer="0.2755905511811024"/>
  <pageSetup horizontalDpi="600" verticalDpi="600" orientation="landscape" paperSize="9" scale="85" r:id="rId1"/>
  <headerFooter alignWithMargins="0">
    <oddHeader>&amp;L&amp;G&amp;C&amp;A&amp;R&amp;F</oddHeader>
    <oddFooter>&amp;LRAZUM - pretkomercijalni projekti&amp;C&amp;8&amp;K00-022Autor pripreme i izrade tablica za unos: Krunoslav Tarandek, BICRO doo.&amp;R&amp;P</oddFooter>
  </headerFooter>
  <rowBreaks count="1" manualBreakCount="1">
    <brk id="72" max="255" man="1"/>
  </rowBreaks>
</worksheet>
</file>

<file path=xl/worksheets/sheet4.xml><?xml version="1.0" encoding="utf-8"?>
<worksheet xmlns="http://schemas.openxmlformats.org/spreadsheetml/2006/main" xmlns:r="http://schemas.openxmlformats.org/officeDocument/2006/relationships">
  <dimension ref="A1:Z65"/>
  <sheetViews>
    <sheetView zoomScale="90" zoomScaleNormal="90" workbookViewId="0" topLeftCell="A1">
      <selection activeCell="G2" sqref="G2"/>
    </sheetView>
  </sheetViews>
  <sheetFormatPr defaultColWidth="9.140625" defaultRowHeight="12.75"/>
  <cols>
    <col min="1" max="1" width="4.140625" style="0" customWidth="1"/>
    <col min="2" max="2" width="30.421875" style="0" customWidth="1"/>
    <col min="3" max="3" width="23.00390625" style="0" customWidth="1"/>
    <col min="4" max="4" width="13.7109375" style="0" customWidth="1"/>
    <col min="5" max="5" width="12.57421875" style="0" customWidth="1"/>
    <col min="6" max="6" width="12.7109375" style="0" customWidth="1"/>
    <col min="7" max="7" width="13.8515625" style="0" customWidth="1"/>
    <col min="8" max="8" width="13.421875" style="0" hidden="1" customWidth="1"/>
    <col min="9" max="9" width="13.7109375" style="0" hidden="1" customWidth="1"/>
    <col min="10" max="15" width="13.7109375" style="0" customWidth="1"/>
    <col min="16" max="16" width="15.140625" style="0" customWidth="1"/>
    <col min="18" max="18" width="65.421875" style="0" customWidth="1"/>
  </cols>
  <sheetData>
    <row r="1" spans="2:4" ht="13.5" thickBot="1">
      <c r="B1" s="12"/>
      <c r="D1" s="29"/>
    </row>
    <row r="2" spans="2:15" ht="27" thickBot="1" thickTop="1">
      <c r="B2" s="12"/>
      <c r="D2" s="188" t="str">
        <f>'Project plan'!C6</f>
        <v>1st 3.m. period</v>
      </c>
      <c r="E2" s="188" t="str">
        <f>'Project plan'!D6</f>
        <v>2nd 3.m. period</v>
      </c>
      <c r="F2" s="188" t="str">
        <f>'Project plan'!E6</f>
        <v>3rd 3.m. period</v>
      </c>
      <c r="G2" s="188" t="str">
        <f>'Project plan'!F6</f>
        <v>4th 3.m. period</v>
      </c>
      <c r="H2" s="188" t="str">
        <f>'Project plan'!G6</f>
        <v>5th 3.m. period</v>
      </c>
      <c r="I2" s="188" t="str">
        <f>'Project plan'!H6</f>
        <v>6th 3.m. period</v>
      </c>
      <c r="J2" s="188" t="str">
        <f>'Project plan'!I6</f>
        <v>7th 3.m. period</v>
      </c>
      <c r="K2" s="188" t="str">
        <f>'Project plan'!J6</f>
        <v>8th 3.m. period</v>
      </c>
      <c r="L2" s="188" t="str">
        <f>'Project plan'!K6</f>
        <v>9th 3.m. period</v>
      </c>
      <c r="M2" s="188" t="str">
        <f>'Project plan'!L6</f>
        <v>10th 3.m. period</v>
      </c>
      <c r="N2" s="188" t="str">
        <f>'Project plan'!M6</f>
        <v>11th 3.m. period</v>
      </c>
      <c r="O2" s="188" t="str">
        <f>'Project plan'!N6</f>
        <v>12th 3.m. period</v>
      </c>
    </row>
    <row r="3" spans="2:15" ht="14.25" thickBot="1" thickTop="1">
      <c r="B3" s="12"/>
      <c r="D3" s="188" t="str">
        <f>'Project plan'!C7</f>
        <v>Q4</v>
      </c>
      <c r="E3" s="188" t="str">
        <f>'Project plan'!D7</f>
        <v>Q1</v>
      </c>
      <c r="F3" s="188" t="str">
        <f>'Project plan'!E7</f>
        <v>Q2</v>
      </c>
      <c r="G3" s="188" t="str">
        <f>'Project plan'!F7</f>
        <v>Q3</v>
      </c>
      <c r="H3" s="188" t="str">
        <f>'Project plan'!G7</f>
        <v>Q4</v>
      </c>
      <c r="I3" s="188" t="str">
        <f>'Project plan'!H7</f>
        <v>Q1</v>
      </c>
      <c r="J3" s="188" t="str">
        <f>'Project plan'!I7</f>
        <v>Q2</v>
      </c>
      <c r="K3" s="188" t="str">
        <f>'Project plan'!J7</f>
        <v>Q3</v>
      </c>
      <c r="L3" s="188" t="str">
        <f>'Project plan'!K7</f>
        <v>Q4</v>
      </c>
      <c r="M3" s="188" t="str">
        <f>'Project plan'!L7</f>
        <v>Q1</v>
      </c>
      <c r="N3" s="188" t="str">
        <f>'Project plan'!M7</f>
        <v>Q2</v>
      </c>
      <c r="O3" s="188" t="str">
        <f>'Project plan'!N7</f>
        <v>Q3</v>
      </c>
    </row>
    <row r="4" spans="2:15" ht="13.5" thickTop="1">
      <c r="B4" s="12"/>
      <c r="D4" s="188">
        <f>'Project plan'!C8</f>
        <v>2019</v>
      </c>
      <c r="E4" s="188">
        <f>'Project plan'!D8</f>
        <v>2020</v>
      </c>
      <c r="F4" s="188" t="str">
        <f>'Project plan'!E8</f>
        <v>2020.</v>
      </c>
      <c r="G4" s="188" t="str">
        <f>'Project plan'!F8</f>
        <v>2020.</v>
      </c>
      <c r="H4" s="188" t="str">
        <f>'Project plan'!G8</f>
        <v>2020.</v>
      </c>
      <c r="I4" s="188" t="str">
        <f>'Project plan'!H8</f>
        <v>2021.</v>
      </c>
      <c r="J4" s="188" t="str">
        <f>'Project plan'!I8</f>
        <v>2021.</v>
      </c>
      <c r="K4" s="188" t="str">
        <f>'Project plan'!J8</f>
        <v>2021.</v>
      </c>
      <c r="L4" s="188" t="str">
        <f>'Project plan'!K8</f>
        <v>2021.</v>
      </c>
      <c r="M4" s="188" t="str">
        <f>'Project plan'!L8</f>
        <v>2022.</v>
      </c>
      <c r="N4" s="188" t="str">
        <f>'Project plan'!M8</f>
        <v>2022.</v>
      </c>
      <c r="O4" s="188" t="str">
        <f>'Project plan'!N8</f>
        <v>2022.</v>
      </c>
    </row>
    <row r="5" spans="2:4" ht="12.75">
      <c r="B5" s="12"/>
      <c r="D5" s="29"/>
    </row>
    <row r="6" ht="12.75">
      <c r="B6" s="3"/>
    </row>
    <row r="7" spans="2:16" ht="19.5" thickBot="1">
      <c r="B7" s="27" t="s">
        <v>46</v>
      </c>
      <c r="D7" s="197" t="str">
        <f>'Personal c.&amp;Equipment'!G8</f>
        <v>PP1/Cro 1</v>
      </c>
      <c r="P7" s="84" t="s">
        <v>164</v>
      </c>
    </row>
    <row r="8" spans="1:16" ht="54" customHeight="1" thickTop="1">
      <c r="A8" s="96"/>
      <c r="B8" s="97" t="str">
        <f>'Personal c.&amp;Equipment'!C49</f>
        <v>Expressions</v>
      </c>
      <c r="C8" s="97" t="str">
        <f>'Personal c.&amp;Equipment'!F49</f>
        <v>Project assignment</v>
      </c>
      <c r="D8" s="33" t="str">
        <f>D2&amp;" "&amp;D3&amp;" "&amp;D4</f>
        <v>1st 3.m. period Q4 2019</v>
      </c>
      <c r="E8" s="33" t="str">
        <f aca="true" t="shared" si="0" ref="E8:O8">E2&amp;" "&amp;E3&amp;" "&amp;E4</f>
        <v>2nd 3.m. period Q1 2020</v>
      </c>
      <c r="F8" s="33" t="str">
        <f t="shared" si="0"/>
        <v>3rd 3.m. period Q2 2020.</v>
      </c>
      <c r="G8" s="33" t="str">
        <f t="shared" si="0"/>
        <v>4th 3.m. period Q3 2020.</v>
      </c>
      <c r="H8" s="33" t="str">
        <f t="shared" si="0"/>
        <v>5th 3.m. period Q4 2020.</v>
      </c>
      <c r="I8" s="33" t="str">
        <f t="shared" si="0"/>
        <v>6th 3.m. period Q1 2021.</v>
      </c>
      <c r="J8" s="33" t="str">
        <f t="shared" si="0"/>
        <v>7th 3.m. period Q2 2021.</v>
      </c>
      <c r="K8" s="33" t="str">
        <f t="shared" si="0"/>
        <v>8th 3.m. period Q3 2021.</v>
      </c>
      <c r="L8" s="33" t="str">
        <f t="shared" si="0"/>
        <v>9th 3.m. period Q4 2021.</v>
      </c>
      <c r="M8" s="33" t="str">
        <f t="shared" si="0"/>
        <v>10th 3.m. period Q1 2022.</v>
      </c>
      <c r="N8" s="33" t="str">
        <f t="shared" si="0"/>
        <v>11th 3.m. period Q2 2022.</v>
      </c>
      <c r="O8" s="33" t="str">
        <f t="shared" si="0"/>
        <v>12th 3.m. period Q3 2022.</v>
      </c>
      <c r="P8" s="59" t="s">
        <v>32</v>
      </c>
    </row>
    <row r="9" spans="1:26" ht="12.75">
      <c r="A9" s="98">
        <v>1</v>
      </c>
      <c r="B9" s="25" t="s">
        <v>147</v>
      </c>
      <c r="C9" s="8"/>
      <c r="D9" s="9">
        <v>0</v>
      </c>
      <c r="E9" s="9">
        <v>5000</v>
      </c>
      <c r="F9" s="9">
        <v>5000</v>
      </c>
      <c r="G9" s="9">
        <v>10000</v>
      </c>
      <c r="H9" s="9">
        <v>0</v>
      </c>
      <c r="I9" s="9">
        <v>0</v>
      </c>
      <c r="J9" s="9">
        <v>0</v>
      </c>
      <c r="K9" s="9">
        <v>0</v>
      </c>
      <c r="L9" s="9">
        <v>0</v>
      </c>
      <c r="M9" s="9">
        <v>0</v>
      </c>
      <c r="N9" s="9">
        <v>0</v>
      </c>
      <c r="O9" s="9">
        <v>0</v>
      </c>
      <c r="P9" s="67">
        <f>SUM(D9:O9)</f>
        <v>20000</v>
      </c>
      <c r="R9" s="341" t="s">
        <v>255</v>
      </c>
      <c r="S9" s="280"/>
      <c r="T9" s="280"/>
      <c r="U9" s="280"/>
      <c r="V9" s="280"/>
      <c r="W9" s="280"/>
      <c r="X9" s="280"/>
      <c r="Y9" s="281"/>
      <c r="Z9" s="5"/>
    </row>
    <row r="10" spans="1:18" ht="12.75">
      <c r="A10" s="98">
        <f aca="true" t="shared" si="1" ref="A10:A15">A9+1</f>
        <v>2</v>
      </c>
      <c r="B10" s="25" t="s">
        <v>30</v>
      </c>
      <c r="C10" s="25"/>
      <c r="D10" s="9">
        <v>5000</v>
      </c>
      <c r="E10" s="9">
        <v>10000</v>
      </c>
      <c r="F10" s="9">
        <v>8000</v>
      </c>
      <c r="G10" s="9">
        <v>10000</v>
      </c>
      <c r="H10" s="9">
        <v>0</v>
      </c>
      <c r="I10" s="9">
        <v>0</v>
      </c>
      <c r="J10" s="9">
        <v>0</v>
      </c>
      <c r="K10" s="9">
        <v>0</v>
      </c>
      <c r="L10" s="9">
        <v>0</v>
      </c>
      <c r="M10" s="9">
        <v>0</v>
      </c>
      <c r="N10" s="9">
        <v>0</v>
      </c>
      <c r="O10" s="9">
        <v>0</v>
      </c>
      <c r="P10" s="67">
        <f aca="true" t="shared" si="2" ref="P10:P15">SUM(D10:O10)</f>
        <v>33000</v>
      </c>
      <c r="R10" s="341"/>
    </row>
    <row r="11" spans="1:18" ht="12.75">
      <c r="A11" s="98">
        <f t="shared" si="1"/>
        <v>3</v>
      </c>
      <c r="B11" s="25"/>
      <c r="C11" s="8"/>
      <c r="D11" s="9">
        <v>0</v>
      </c>
      <c r="E11" s="9">
        <v>0</v>
      </c>
      <c r="F11" s="9">
        <v>0</v>
      </c>
      <c r="G11" s="9">
        <v>0</v>
      </c>
      <c r="H11" s="9">
        <v>0</v>
      </c>
      <c r="I11" s="9">
        <v>0</v>
      </c>
      <c r="J11" s="9">
        <v>0</v>
      </c>
      <c r="K11" s="9">
        <v>0</v>
      </c>
      <c r="L11" s="9">
        <v>0</v>
      </c>
      <c r="M11" s="9">
        <v>0</v>
      </c>
      <c r="N11" s="9">
        <v>0</v>
      </c>
      <c r="O11" s="9">
        <v>0</v>
      </c>
      <c r="P11" s="67">
        <f t="shared" si="2"/>
        <v>0</v>
      </c>
      <c r="R11" s="341"/>
    </row>
    <row r="12" spans="1:18" ht="12.75">
      <c r="A12" s="98">
        <f t="shared" si="1"/>
        <v>4</v>
      </c>
      <c r="B12" s="8"/>
      <c r="C12" s="8"/>
      <c r="D12" s="9">
        <v>0</v>
      </c>
      <c r="E12" s="9">
        <v>0</v>
      </c>
      <c r="F12" s="9">
        <v>0</v>
      </c>
      <c r="G12" s="9">
        <v>0</v>
      </c>
      <c r="H12" s="9">
        <v>0</v>
      </c>
      <c r="I12" s="9">
        <v>0</v>
      </c>
      <c r="J12" s="9">
        <v>0</v>
      </c>
      <c r="K12" s="9">
        <v>0</v>
      </c>
      <c r="L12" s="9">
        <v>0</v>
      </c>
      <c r="M12" s="9">
        <v>0</v>
      </c>
      <c r="N12" s="9">
        <v>0</v>
      </c>
      <c r="O12" s="9">
        <v>0</v>
      </c>
      <c r="P12" s="67">
        <f t="shared" si="2"/>
        <v>0</v>
      </c>
      <c r="R12" s="341"/>
    </row>
    <row r="13" spans="1:18" ht="12.75">
      <c r="A13" s="98">
        <f t="shared" si="1"/>
        <v>5</v>
      </c>
      <c r="B13" s="8"/>
      <c r="C13" s="8"/>
      <c r="D13" s="9">
        <v>0</v>
      </c>
      <c r="E13" s="9">
        <v>0</v>
      </c>
      <c r="F13" s="9">
        <v>0</v>
      </c>
      <c r="G13" s="9">
        <v>0</v>
      </c>
      <c r="H13" s="9">
        <v>0</v>
      </c>
      <c r="I13" s="9">
        <v>0</v>
      </c>
      <c r="J13" s="9">
        <v>0</v>
      </c>
      <c r="K13" s="9">
        <v>0</v>
      </c>
      <c r="L13" s="9">
        <v>0</v>
      </c>
      <c r="M13" s="9">
        <v>0</v>
      </c>
      <c r="N13" s="9">
        <v>0</v>
      </c>
      <c r="O13" s="9">
        <v>0</v>
      </c>
      <c r="P13" s="67">
        <f t="shared" si="2"/>
        <v>0</v>
      </c>
      <c r="R13" s="341"/>
    </row>
    <row r="14" spans="1:18" ht="12.75">
      <c r="A14" s="98">
        <f t="shared" si="1"/>
        <v>6</v>
      </c>
      <c r="B14" s="8"/>
      <c r="C14" s="8"/>
      <c r="D14" s="9">
        <v>0</v>
      </c>
      <c r="E14" s="9">
        <v>0</v>
      </c>
      <c r="F14" s="9">
        <v>0</v>
      </c>
      <c r="G14" s="9">
        <v>0</v>
      </c>
      <c r="H14" s="9">
        <v>0</v>
      </c>
      <c r="I14" s="9">
        <v>0</v>
      </c>
      <c r="J14" s="9">
        <v>0</v>
      </c>
      <c r="K14" s="9">
        <v>0</v>
      </c>
      <c r="L14" s="9">
        <v>0</v>
      </c>
      <c r="M14" s="9">
        <v>0</v>
      </c>
      <c r="N14" s="9">
        <v>0</v>
      </c>
      <c r="O14" s="9">
        <v>0</v>
      </c>
      <c r="P14" s="67">
        <f t="shared" si="2"/>
        <v>0</v>
      </c>
      <c r="R14" s="341"/>
    </row>
    <row r="15" spans="1:16" ht="12.75">
      <c r="A15" s="98">
        <f t="shared" si="1"/>
        <v>7</v>
      </c>
      <c r="B15" s="8"/>
      <c r="C15" s="8"/>
      <c r="D15" s="9">
        <v>0</v>
      </c>
      <c r="E15" s="9">
        <v>0</v>
      </c>
      <c r="F15" s="9">
        <v>0</v>
      </c>
      <c r="G15" s="9">
        <v>0</v>
      </c>
      <c r="H15" s="9">
        <v>0</v>
      </c>
      <c r="I15" s="9">
        <v>0</v>
      </c>
      <c r="J15" s="9">
        <v>0</v>
      </c>
      <c r="K15" s="9">
        <v>0</v>
      </c>
      <c r="L15" s="9">
        <v>0</v>
      </c>
      <c r="M15" s="9">
        <v>0</v>
      </c>
      <c r="N15" s="9">
        <v>0</v>
      </c>
      <c r="O15" s="9">
        <v>0</v>
      </c>
      <c r="P15" s="67">
        <f t="shared" si="2"/>
        <v>0</v>
      </c>
    </row>
    <row r="16" spans="1:16" ht="13.5" thickBot="1">
      <c r="A16" s="99"/>
      <c r="B16" s="100" t="str">
        <f>P8</f>
        <v>Total Subcontracting costs</v>
      </c>
      <c r="C16" s="100" t="str">
        <f>Assumptions!B17</f>
        <v>PP1</v>
      </c>
      <c r="D16" s="101">
        <f aca="true" t="shared" si="3" ref="D16:P16">SUM(D9:D15)</f>
        <v>5000</v>
      </c>
      <c r="E16" s="101">
        <f t="shared" si="3"/>
        <v>15000</v>
      </c>
      <c r="F16" s="101">
        <f t="shared" si="3"/>
        <v>13000</v>
      </c>
      <c r="G16" s="101">
        <f t="shared" si="3"/>
        <v>20000</v>
      </c>
      <c r="H16" s="101">
        <f t="shared" si="3"/>
        <v>0</v>
      </c>
      <c r="I16" s="101">
        <f t="shared" si="3"/>
        <v>0</v>
      </c>
      <c r="J16" s="101">
        <f t="shared" si="3"/>
        <v>0</v>
      </c>
      <c r="K16" s="101">
        <f t="shared" si="3"/>
        <v>0</v>
      </c>
      <c r="L16" s="101">
        <f t="shared" si="3"/>
        <v>0</v>
      </c>
      <c r="M16" s="101">
        <f t="shared" si="3"/>
        <v>0</v>
      </c>
      <c r="N16" s="101">
        <f t="shared" si="3"/>
        <v>0</v>
      </c>
      <c r="O16" s="101">
        <f t="shared" si="3"/>
        <v>0</v>
      </c>
      <c r="P16" s="102">
        <f t="shared" si="3"/>
        <v>53000</v>
      </c>
    </row>
    <row r="17" spans="2:18" ht="15" customHeight="1" thickTop="1">
      <c r="B17" s="6"/>
      <c r="C17" s="5"/>
      <c r="D17" s="7"/>
      <c r="E17" s="7"/>
      <c r="F17" s="7"/>
      <c r="G17" s="7"/>
      <c r="H17" s="7"/>
      <c r="I17" s="7"/>
      <c r="J17" s="7"/>
      <c r="K17" s="7"/>
      <c r="L17" s="7"/>
      <c r="M17" s="7"/>
      <c r="N17" s="7"/>
      <c r="O17" s="7"/>
      <c r="P17" s="7"/>
      <c r="R17" s="4"/>
    </row>
    <row r="18" ht="12.75">
      <c r="B18" s="14"/>
    </row>
    <row r="19" ht="12.75">
      <c r="B19" s="15"/>
    </row>
    <row r="20" spans="2:7" ht="12.75">
      <c r="B20" s="14" t="s">
        <v>241</v>
      </c>
      <c r="F20" s="21"/>
      <c r="G20" s="21"/>
    </row>
    <row r="21" ht="12.75">
      <c r="B21" s="15"/>
    </row>
    <row r="22" spans="2:16" ht="19.5" thickBot="1">
      <c r="B22" s="27" t="s">
        <v>47</v>
      </c>
      <c r="D22" s="197" t="str">
        <f>'Personal c.&amp;Equipment'!G24</f>
        <v>PP2/Cro 2</v>
      </c>
      <c r="P22" s="84" t="s">
        <v>164</v>
      </c>
    </row>
    <row r="23" spans="1:16" ht="39" thickTop="1">
      <c r="A23" s="96"/>
      <c r="B23" s="97" t="str">
        <f aca="true" t="shared" si="4" ref="B23:P23">B8</f>
        <v>Expressions</v>
      </c>
      <c r="C23" s="97" t="str">
        <f t="shared" si="4"/>
        <v>Project assignment</v>
      </c>
      <c r="D23" s="33" t="str">
        <f t="shared" si="4"/>
        <v>1st 3.m. period Q4 2019</v>
      </c>
      <c r="E23" s="33" t="str">
        <f t="shared" si="4"/>
        <v>2nd 3.m. period Q1 2020</v>
      </c>
      <c r="F23" s="33" t="str">
        <f t="shared" si="4"/>
        <v>3rd 3.m. period Q2 2020.</v>
      </c>
      <c r="G23" s="33" t="str">
        <f t="shared" si="4"/>
        <v>4th 3.m. period Q3 2020.</v>
      </c>
      <c r="H23" s="33" t="str">
        <f t="shared" si="4"/>
        <v>5th 3.m. period Q4 2020.</v>
      </c>
      <c r="I23" s="33" t="str">
        <f t="shared" si="4"/>
        <v>6th 3.m. period Q1 2021.</v>
      </c>
      <c r="J23" s="33" t="str">
        <f t="shared" si="4"/>
        <v>7th 3.m. period Q2 2021.</v>
      </c>
      <c r="K23" s="33" t="str">
        <f t="shared" si="4"/>
        <v>8th 3.m. period Q3 2021.</v>
      </c>
      <c r="L23" s="33" t="str">
        <f t="shared" si="4"/>
        <v>9th 3.m. period Q4 2021.</v>
      </c>
      <c r="M23" s="33" t="str">
        <f t="shared" si="4"/>
        <v>10th 3.m. period Q1 2022.</v>
      </c>
      <c r="N23" s="33" t="str">
        <f t="shared" si="4"/>
        <v>11th 3.m. period Q2 2022.</v>
      </c>
      <c r="O23" s="33" t="str">
        <f t="shared" si="4"/>
        <v>12th 3.m. period Q3 2022.</v>
      </c>
      <c r="P23" s="59" t="str">
        <f t="shared" si="4"/>
        <v>Total Subcontracting costs</v>
      </c>
    </row>
    <row r="24" spans="1:16" ht="12.75">
      <c r="A24" s="98">
        <v>1</v>
      </c>
      <c r="B24" s="25" t="s">
        <v>29</v>
      </c>
      <c r="C24" s="8"/>
      <c r="D24" s="9">
        <v>5000</v>
      </c>
      <c r="E24" s="9">
        <v>5000</v>
      </c>
      <c r="F24" s="9">
        <v>10000</v>
      </c>
      <c r="G24" s="9">
        <v>0</v>
      </c>
      <c r="H24" s="9">
        <v>0</v>
      </c>
      <c r="I24" s="9">
        <v>0</v>
      </c>
      <c r="J24" s="9">
        <v>0</v>
      </c>
      <c r="K24" s="9">
        <v>0</v>
      </c>
      <c r="L24" s="9">
        <v>0</v>
      </c>
      <c r="M24" s="9">
        <v>0</v>
      </c>
      <c r="N24" s="9">
        <v>0</v>
      </c>
      <c r="O24" s="9">
        <v>0</v>
      </c>
      <c r="P24" s="67">
        <f>SUM(D24:O24)</f>
        <v>20000</v>
      </c>
    </row>
    <row r="25" spans="1:16" ht="12.75">
      <c r="A25" s="98">
        <f aca="true" t="shared" si="5" ref="A25:A30">A24+1</f>
        <v>2</v>
      </c>
      <c r="B25" s="25" t="s">
        <v>30</v>
      </c>
      <c r="C25" s="25"/>
      <c r="D25" s="9">
        <v>8000</v>
      </c>
      <c r="E25" s="9">
        <v>8000</v>
      </c>
      <c r="F25" s="9">
        <v>8000</v>
      </c>
      <c r="G25" s="9">
        <v>0</v>
      </c>
      <c r="H25" s="9">
        <v>0</v>
      </c>
      <c r="I25" s="9">
        <v>0</v>
      </c>
      <c r="J25" s="9">
        <v>0</v>
      </c>
      <c r="K25" s="9">
        <v>0</v>
      </c>
      <c r="L25" s="9">
        <v>0</v>
      </c>
      <c r="M25" s="9">
        <v>0</v>
      </c>
      <c r="N25" s="9">
        <v>0</v>
      </c>
      <c r="O25" s="9">
        <v>0</v>
      </c>
      <c r="P25" s="67">
        <f aca="true" t="shared" si="6" ref="P25:P30">SUM(D25:O25)</f>
        <v>24000</v>
      </c>
    </row>
    <row r="26" spans="1:16" ht="12.75">
      <c r="A26" s="98">
        <f t="shared" si="5"/>
        <v>3</v>
      </c>
      <c r="B26" s="25"/>
      <c r="C26" s="8"/>
      <c r="D26" s="9">
        <v>0</v>
      </c>
      <c r="E26" s="9">
        <v>0</v>
      </c>
      <c r="F26" s="9">
        <v>0</v>
      </c>
      <c r="G26" s="9">
        <v>0</v>
      </c>
      <c r="H26" s="9">
        <v>0</v>
      </c>
      <c r="I26" s="9">
        <v>0</v>
      </c>
      <c r="J26" s="9">
        <v>0</v>
      </c>
      <c r="K26" s="9">
        <v>0</v>
      </c>
      <c r="L26" s="9">
        <v>0</v>
      </c>
      <c r="M26" s="9">
        <v>0</v>
      </c>
      <c r="N26" s="9">
        <v>0</v>
      </c>
      <c r="O26" s="9">
        <v>0</v>
      </c>
      <c r="P26" s="67">
        <f t="shared" si="6"/>
        <v>0</v>
      </c>
    </row>
    <row r="27" spans="1:16" ht="12.75">
      <c r="A27" s="98">
        <f t="shared" si="5"/>
        <v>4</v>
      </c>
      <c r="B27" s="8"/>
      <c r="C27" s="8"/>
      <c r="D27" s="9">
        <v>0</v>
      </c>
      <c r="E27" s="9">
        <v>0</v>
      </c>
      <c r="F27" s="9">
        <v>0</v>
      </c>
      <c r="G27" s="9">
        <v>0</v>
      </c>
      <c r="H27" s="9">
        <v>0</v>
      </c>
      <c r="I27" s="9">
        <v>0</v>
      </c>
      <c r="J27" s="9">
        <v>0</v>
      </c>
      <c r="K27" s="9">
        <v>0</v>
      </c>
      <c r="L27" s="9">
        <v>0</v>
      </c>
      <c r="M27" s="9">
        <v>0</v>
      </c>
      <c r="N27" s="9">
        <v>0</v>
      </c>
      <c r="O27" s="9">
        <v>0</v>
      </c>
      <c r="P27" s="67">
        <f t="shared" si="6"/>
        <v>0</v>
      </c>
    </row>
    <row r="28" spans="1:16" ht="12.75">
      <c r="A28" s="98">
        <f t="shared" si="5"/>
        <v>5</v>
      </c>
      <c r="B28" s="8"/>
      <c r="C28" s="8"/>
      <c r="D28" s="9">
        <v>0</v>
      </c>
      <c r="E28" s="9">
        <v>0</v>
      </c>
      <c r="F28" s="9">
        <v>0</v>
      </c>
      <c r="G28" s="9">
        <v>0</v>
      </c>
      <c r="H28" s="9">
        <v>0</v>
      </c>
      <c r="I28" s="9">
        <v>0</v>
      </c>
      <c r="J28" s="9">
        <v>0</v>
      </c>
      <c r="K28" s="9">
        <v>0</v>
      </c>
      <c r="L28" s="9">
        <v>0</v>
      </c>
      <c r="M28" s="9">
        <v>0</v>
      </c>
      <c r="N28" s="9">
        <v>0</v>
      </c>
      <c r="O28" s="9">
        <v>0</v>
      </c>
      <c r="P28" s="67">
        <f t="shared" si="6"/>
        <v>0</v>
      </c>
    </row>
    <row r="29" spans="1:16" ht="12.75">
      <c r="A29" s="98">
        <f t="shared" si="5"/>
        <v>6</v>
      </c>
      <c r="B29" s="8"/>
      <c r="C29" s="8"/>
      <c r="D29" s="9">
        <v>0</v>
      </c>
      <c r="E29" s="9">
        <v>0</v>
      </c>
      <c r="F29" s="9">
        <v>0</v>
      </c>
      <c r="G29" s="9">
        <v>0</v>
      </c>
      <c r="H29" s="9">
        <v>0</v>
      </c>
      <c r="I29" s="9">
        <v>0</v>
      </c>
      <c r="J29" s="9">
        <v>0</v>
      </c>
      <c r="K29" s="9">
        <v>0</v>
      </c>
      <c r="L29" s="9">
        <v>0</v>
      </c>
      <c r="M29" s="9">
        <v>0</v>
      </c>
      <c r="N29" s="9">
        <v>0</v>
      </c>
      <c r="O29" s="9">
        <v>0</v>
      </c>
      <c r="P29" s="67">
        <f t="shared" si="6"/>
        <v>0</v>
      </c>
    </row>
    <row r="30" spans="1:16" ht="12.75">
      <c r="A30" s="98">
        <f t="shared" si="5"/>
        <v>7</v>
      </c>
      <c r="B30" s="8"/>
      <c r="C30" s="8"/>
      <c r="D30" s="9">
        <v>0</v>
      </c>
      <c r="E30" s="9">
        <v>0</v>
      </c>
      <c r="F30" s="9">
        <v>0</v>
      </c>
      <c r="G30" s="9">
        <v>0</v>
      </c>
      <c r="H30" s="9">
        <v>0</v>
      </c>
      <c r="I30" s="9">
        <v>0</v>
      </c>
      <c r="J30" s="9">
        <v>0</v>
      </c>
      <c r="K30" s="9">
        <v>0</v>
      </c>
      <c r="L30" s="9">
        <v>0</v>
      </c>
      <c r="M30" s="9">
        <v>0</v>
      </c>
      <c r="N30" s="9">
        <v>0</v>
      </c>
      <c r="O30" s="9">
        <v>0</v>
      </c>
      <c r="P30" s="67">
        <f t="shared" si="6"/>
        <v>0</v>
      </c>
    </row>
    <row r="31" spans="1:16" ht="13.5" thickBot="1">
      <c r="A31" s="99"/>
      <c r="B31" s="100" t="str">
        <f>P23</f>
        <v>Total Subcontracting costs</v>
      </c>
      <c r="C31" s="100" t="str">
        <f>Assumptions!B18</f>
        <v>PP2</v>
      </c>
      <c r="D31" s="101">
        <f aca="true" t="shared" si="7" ref="D31:P31">SUM(D24:D30)</f>
        <v>13000</v>
      </c>
      <c r="E31" s="101">
        <f t="shared" si="7"/>
        <v>13000</v>
      </c>
      <c r="F31" s="101">
        <f t="shared" si="7"/>
        <v>18000</v>
      </c>
      <c r="G31" s="101">
        <f t="shared" si="7"/>
        <v>0</v>
      </c>
      <c r="H31" s="101">
        <f t="shared" si="7"/>
        <v>0</v>
      </c>
      <c r="I31" s="101">
        <f t="shared" si="7"/>
        <v>0</v>
      </c>
      <c r="J31" s="101">
        <f t="shared" si="7"/>
        <v>0</v>
      </c>
      <c r="K31" s="101">
        <f t="shared" si="7"/>
        <v>0</v>
      </c>
      <c r="L31" s="101">
        <f t="shared" si="7"/>
        <v>0</v>
      </c>
      <c r="M31" s="101">
        <f t="shared" si="7"/>
        <v>0</v>
      </c>
      <c r="N31" s="101">
        <f t="shared" si="7"/>
        <v>0</v>
      </c>
      <c r="O31" s="101">
        <f t="shared" si="7"/>
        <v>0</v>
      </c>
      <c r="P31" s="102">
        <f t="shared" si="7"/>
        <v>44000</v>
      </c>
    </row>
    <row r="32" spans="2:16" ht="13.5" thickTop="1">
      <c r="B32" s="6"/>
      <c r="C32" s="5"/>
      <c r="D32" s="7"/>
      <c r="E32" s="7"/>
      <c r="F32" s="7"/>
      <c r="G32" s="7"/>
      <c r="H32" s="7"/>
      <c r="I32" s="7"/>
      <c r="J32" s="7"/>
      <c r="K32" s="7"/>
      <c r="L32" s="7"/>
      <c r="M32" s="7"/>
      <c r="N32" s="7"/>
      <c r="O32" s="7"/>
      <c r="P32" s="7"/>
    </row>
    <row r="33" spans="2:7" ht="12.75">
      <c r="B33" s="14" t="s">
        <v>241</v>
      </c>
      <c r="F33" s="21"/>
      <c r="G33" s="21"/>
    </row>
    <row r="34" spans="2:16" ht="12.75">
      <c r="B34" s="15"/>
      <c r="C34" s="5"/>
      <c r="D34" s="7"/>
      <c r="E34" s="7"/>
      <c r="F34" s="7"/>
      <c r="G34" s="7"/>
      <c r="H34" s="7"/>
      <c r="I34" s="7"/>
      <c r="J34" s="7"/>
      <c r="K34" s="7"/>
      <c r="L34" s="7"/>
      <c r="M34" s="7"/>
      <c r="N34" s="7"/>
      <c r="O34" s="7"/>
      <c r="P34" s="7"/>
    </row>
    <row r="36" spans="2:18" ht="12.75">
      <c r="B36" s="264" t="s">
        <v>240</v>
      </c>
      <c r="C36" s="6"/>
      <c r="D36" s="6"/>
      <c r="E36" s="5"/>
      <c r="F36" s="22"/>
      <c r="G36" s="22"/>
      <c r="H36" s="7"/>
      <c r="I36" s="7"/>
      <c r="J36" s="7"/>
      <c r="K36" s="7"/>
      <c r="L36" s="7"/>
      <c r="M36" s="7"/>
      <c r="N36" s="7"/>
      <c r="O36" s="7"/>
      <c r="P36" s="7"/>
      <c r="Q36" s="7"/>
      <c r="R36" s="7"/>
    </row>
    <row r="37" spans="2:18" ht="12.75" customHeight="1">
      <c r="B37" s="342" t="s">
        <v>249</v>
      </c>
      <c r="C37" s="342"/>
      <c r="D37" s="342"/>
      <c r="E37" s="342"/>
      <c r="F37" s="342"/>
      <c r="G37" s="342"/>
      <c r="H37" s="342"/>
      <c r="I37" s="342"/>
      <c r="J37" s="342"/>
      <c r="K37" s="342"/>
      <c r="L37" s="342"/>
      <c r="M37" s="342"/>
      <c r="N37" s="342"/>
      <c r="O37" s="342"/>
      <c r="P37" s="342"/>
      <c r="Q37" s="331"/>
      <c r="R37" s="331"/>
    </row>
    <row r="38" spans="1:18" ht="12.75">
      <c r="A38" s="5"/>
      <c r="B38" s="342"/>
      <c r="C38" s="342"/>
      <c r="D38" s="342"/>
      <c r="E38" s="342"/>
      <c r="F38" s="342"/>
      <c r="G38" s="342"/>
      <c r="H38" s="342"/>
      <c r="I38" s="342"/>
      <c r="J38" s="342"/>
      <c r="K38" s="342"/>
      <c r="L38" s="342"/>
      <c r="M38" s="342"/>
      <c r="N38" s="342"/>
      <c r="O38" s="342"/>
      <c r="P38" s="342"/>
      <c r="Q38" s="331"/>
      <c r="R38" s="331"/>
    </row>
    <row r="39" spans="1:16" ht="12.75">
      <c r="A39" s="299"/>
      <c r="B39" s="301"/>
      <c r="C39" s="301"/>
      <c r="D39" s="302"/>
      <c r="E39" s="302"/>
      <c r="F39" s="302"/>
      <c r="G39" s="302"/>
      <c r="H39" s="302"/>
      <c r="I39" s="302"/>
      <c r="J39" s="302"/>
      <c r="K39" s="302"/>
      <c r="L39" s="302"/>
      <c r="M39" s="302"/>
      <c r="N39" s="302"/>
      <c r="O39" s="302"/>
      <c r="P39" s="302"/>
    </row>
    <row r="40" spans="1:16" ht="12.75">
      <c r="A40" s="303"/>
      <c r="B40" s="270"/>
      <c r="C40" s="299"/>
      <c r="D40" s="300"/>
      <c r="E40" s="300"/>
      <c r="F40" s="300"/>
      <c r="G40" s="300"/>
      <c r="H40" s="300"/>
      <c r="I40" s="300"/>
      <c r="J40" s="300"/>
      <c r="K40" s="300"/>
      <c r="L40" s="300"/>
      <c r="M40" s="300"/>
      <c r="N40" s="300"/>
      <c r="O40" s="300"/>
      <c r="P40" s="300"/>
    </row>
    <row r="41" spans="1:16" ht="12.75">
      <c r="A41" s="303"/>
      <c r="B41" s="270"/>
      <c r="C41" s="270"/>
      <c r="D41" s="300"/>
      <c r="E41" s="300"/>
      <c r="F41" s="300"/>
      <c r="G41" s="300"/>
      <c r="H41" s="300"/>
      <c r="I41" s="300"/>
      <c r="J41" s="300"/>
      <c r="K41" s="300"/>
      <c r="L41" s="300"/>
      <c r="M41" s="300"/>
      <c r="N41" s="300"/>
      <c r="O41" s="300"/>
      <c r="P41" s="300"/>
    </row>
    <row r="42" spans="1:16" ht="12.75">
      <c r="A42" s="303"/>
      <c r="B42" s="270"/>
      <c r="C42" s="299"/>
      <c r="D42" s="300"/>
      <c r="E42" s="300"/>
      <c r="F42" s="300"/>
      <c r="G42" s="300"/>
      <c r="H42" s="300"/>
      <c r="I42" s="300"/>
      <c r="J42" s="300"/>
      <c r="K42" s="300"/>
      <c r="L42" s="300"/>
      <c r="M42" s="300"/>
      <c r="N42" s="300"/>
      <c r="O42" s="300"/>
      <c r="P42" s="300"/>
    </row>
    <row r="43" spans="1:16" ht="12.75">
      <c r="A43" s="303"/>
      <c r="B43" s="299"/>
      <c r="C43" s="299"/>
      <c r="D43" s="300"/>
      <c r="E43" s="300"/>
      <c r="F43" s="300"/>
      <c r="G43" s="300"/>
      <c r="H43" s="300"/>
      <c r="I43" s="300"/>
      <c r="J43" s="300"/>
      <c r="K43" s="300"/>
      <c r="L43" s="300"/>
      <c r="M43" s="300"/>
      <c r="N43" s="300"/>
      <c r="O43" s="300"/>
      <c r="P43" s="300"/>
    </row>
    <row r="44" spans="1:16" ht="12.75">
      <c r="A44" s="303"/>
      <c r="B44" s="299"/>
      <c r="C44" s="299"/>
      <c r="D44" s="300"/>
      <c r="E44" s="300"/>
      <c r="F44" s="300"/>
      <c r="G44" s="300"/>
      <c r="H44" s="300"/>
      <c r="I44" s="300"/>
      <c r="J44" s="300"/>
      <c r="K44" s="300"/>
      <c r="L44" s="300"/>
      <c r="M44" s="300"/>
      <c r="N44" s="300"/>
      <c r="O44" s="300"/>
      <c r="P44" s="300"/>
    </row>
    <row r="45" spans="1:16" ht="12.75">
      <c r="A45" s="303"/>
      <c r="B45" s="299"/>
      <c r="C45" s="299"/>
      <c r="D45" s="300"/>
      <c r="E45" s="300"/>
      <c r="F45" s="300"/>
      <c r="G45" s="300"/>
      <c r="H45" s="300"/>
      <c r="I45" s="300"/>
      <c r="J45" s="300"/>
      <c r="K45" s="300"/>
      <c r="L45" s="300"/>
      <c r="M45" s="300"/>
      <c r="N45" s="300"/>
      <c r="O45" s="300"/>
      <c r="P45" s="300"/>
    </row>
    <row r="46" spans="1:16" ht="12.75">
      <c r="A46" s="303"/>
      <c r="B46" s="299"/>
      <c r="C46" s="299"/>
      <c r="D46" s="300"/>
      <c r="E46" s="300"/>
      <c r="F46" s="300"/>
      <c r="G46" s="300"/>
      <c r="H46" s="300"/>
      <c r="I46" s="300"/>
      <c r="J46" s="300"/>
      <c r="K46" s="300"/>
      <c r="L46" s="300"/>
      <c r="M46" s="300"/>
      <c r="N46" s="300"/>
      <c r="O46" s="300"/>
      <c r="P46" s="300"/>
    </row>
    <row r="47" spans="1:16" ht="12.75">
      <c r="A47" s="299"/>
      <c r="B47" s="294"/>
      <c r="C47" s="294"/>
      <c r="D47" s="304"/>
      <c r="E47" s="304"/>
      <c r="F47" s="304"/>
      <c r="G47" s="304"/>
      <c r="H47" s="304"/>
      <c r="I47" s="304"/>
      <c r="J47" s="304"/>
      <c r="K47" s="304"/>
      <c r="L47" s="304"/>
      <c r="M47" s="304"/>
      <c r="N47" s="304"/>
      <c r="O47" s="304"/>
      <c r="P47" s="304"/>
    </row>
    <row r="48" spans="1:16" ht="12.75">
      <c r="A48" s="5"/>
      <c r="B48" s="6"/>
      <c r="C48" s="5"/>
      <c r="D48" s="7"/>
      <c r="E48" s="7"/>
      <c r="F48" s="7"/>
      <c r="G48" s="7"/>
      <c r="H48" s="7"/>
      <c r="I48" s="7"/>
      <c r="J48" s="7"/>
      <c r="K48" s="7"/>
      <c r="L48" s="7"/>
      <c r="M48" s="7"/>
      <c r="N48" s="7"/>
      <c r="O48" s="7"/>
      <c r="P48" s="7"/>
    </row>
    <row r="49" spans="1:16" ht="12.75">
      <c r="A49" s="5"/>
      <c r="B49" s="14"/>
      <c r="C49" s="5"/>
      <c r="D49" s="7"/>
      <c r="E49" s="7"/>
      <c r="F49" s="7"/>
      <c r="G49" s="7"/>
      <c r="H49" s="7"/>
      <c r="I49" s="7"/>
      <c r="J49" s="7"/>
      <c r="K49" s="7"/>
      <c r="L49" s="7"/>
      <c r="M49" s="7"/>
      <c r="N49" s="7"/>
      <c r="O49" s="7"/>
      <c r="P49" s="7"/>
    </row>
    <row r="50" spans="1:16" ht="12.75">
      <c r="A50" s="5"/>
      <c r="B50" s="15"/>
      <c r="C50" s="5"/>
      <c r="D50" s="7"/>
      <c r="E50" s="7"/>
      <c r="F50" s="7"/>
      <c r="G50" s="7"/>
      <c r="H50" s="7"/>
      <c r="I50" s="7"/>
      <c r="J50" s="7"/>
      <c r="K50" s="7"/>
      <c r="L50" s="7"/>
      <c r="M50" s="7"/>
      <c r="N50" s="7"/>
      <c r="O50" s="7"/>
      <c r="P50" s="7"/>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8.75">
      <c r="A53" s="5"/>
      <c r="B53" s="296"/>
      <c r="C53" s="5"/>
      <c r="D53" s="297"/>
      <c r="E53" s="5"/>
      <c r="F53" s="5"/>
      <c r="G53" s="5"/>
      <c r="H53" s="5"/>
      <c r="I53" s="5"/>
      <c r="J53" s="5"/>
      <c r="K53" s="5"/>
      <c r="L53" s="5"/>
      <c r="M53" s="5"/>
      <c r="N53" s="5"/>
      <c r="O53" s="5"/>
      <c r="P53" s="298"/>
    </row>
    <row r="54" spans="1:17" ht="12.75">
      <c r="A54" s="299"/>
      <c r="B54" s="301"/>
      <c r="C54" s="301"/>
      <c r="D54" s="302"/>
      <c r="E54" s="302"/>
      <c r="F54" s="302"/>
      <c r="G54" s="302"/>
      <c r="H54" s="302"/>
      <c r="I54" s="302"/>
      <c r="J54" s="302"/>
      <c r="K54" s="302"/>
      <c r="L54" s="302"/>
      <c r="M54" s="302"/>
      <c r="N54" s="302"/>
      <c r="O54" s="302"/>
      <c r="P54" s="8"/>
      <c r="Q54" s="302"/>
    </row>
    <row r="55" spans="1:17" ht="12.75">
      <c r="A55" s="303"/>
      <c r="B55" s="270"/>
      <c r="C55" s="299"/>
      <c r="D55" s="300"/>
      <c r="E55" s="300"/>
      <c r="F55" s="300"/>
      <c r="G55" s="300"/>
      <c r="H55" s="300"/>
      <c r="I55" s="300"/>
      <c r="J55" s="300"/>
      <c r="K55" s="300"/>
      <c r="L55" s="300"/>
      <c r="M55" s="300"/>
      <c r="N55" s="300"/>
      <c r="O55" s="300"/>
      <c r="P55" s="300"/>
      <c r="Q55" s="8"/>
    </row>
    <row r="56" spans="1:17" ht="12.75">
      <c r="A56" s="303"/>
      <c r="B56" s="270"/>
      <c r="C56" s="270"/>
      <c r="D56" s="300"/>
      <c r="E56" s="300"/>
      <c r="F56" s="300"/>
      <c r="G56" s="300"/>
      <c r="H56" s="300"/>
      <c r="I56" s="300"/>
      <c r="J56" s="300"/>
      <c r="K56" s="300"/>
      <c r="L56" s="300"/>
      <c r="M56" s="300"/>
      <c r="N56" s="300"/>
      <c r="O56" s="300"/>
      <c r="P56" s="300"/>
      <c r="Q56" s="8"/>
    </row>
    <row r="57" spans="1:17" ht="12.75">
      <c r="A57" s="303"/>
      <c r="B57" s="270"/>
      <c r="C57" s="299"/>
      <c r="D57" s="300"/>
      <c r="E57" s="300"/>
      <c r="F57" s="300"/>
      <c r="G57" s="300"/>
      <c r="H57" s="300"/>
      <c r="I57" s="300"/>
      <c r="J57" s="300"/>
      <c r="K57" s="300"/>
      <c r="L57" s="300"/>
      <c r="M57" s="300"/>
      <c r="N57" s="300"/>
      <c r="O57" s="300"/>
      <c r="P57" s="300"/>
      <c r="Q57" s="8"/>
    </row>
    <row r="58" spans="1:17" ht="12.75">
      <c r="A58" s="303"/>
      <c r="B58" s="299"/>
      <c r="C58" s="299"/>
      <c r="D58" s="300"/>
      <c r="E58" s="300"/>
      <c r="F58" s="300"/>
      <c r="G58" s="300"/>
      <c r="H58" s="300"/>
      <c r="I58" s="300"/>
      <c r="J58" s="300"/>
      <c r="K58" s="300"/>
      <c r="L58" s="300"/>
      <c r="M58" s="300"/>
      <c r="N58" s="300"/>
      <c r="O58" s="300"/>
      <c r="P58" s="300"/>
      <c r="Q58" s="8"/>
    </row>
    <row r="59" spans="1:17" ht="12.75">
      <c r="A59" s="303"/>
      <c r="B59" s="299"/>
      <c r="C59" s="299"/>
      <c r="D59" s="300"/>
      <c r="E59" s="300"/>
      <c r="F59" s="300"/>
      <c r="G59" s="300"/>
      <c r="H59" s="300"/>
      <c r="I59" s="300"/>
      <c r="J59" s="300"/>
      <c r="K59" s="300"/>
      <c r="L59" s="300"/>
      <c r="M59" s="300"/>
      <c r="N59" s="300"/>
      <c r="O59" s="300"/>
      <c r="P59" s="300"/>
      <c r="Q59" s="8"/>
    </row>
    <row r="60" spans="1:17" ht="12.75">
      <c r="A60" s="303"/>
      <c r="B60" s="299"/>
      <c r="C60" s="299"/>
      <c r="D60" s="300"/>
      <c r="E60" s="300"/>
      <c r="F60" s="300"/>
      <c r="G60" s="300"/>
      <c r="H60" s="300"/>
      <c r="I60" s="300"/>
      <c r="J60" s="300"/>
      <c r="K60" s="300"/>
      <c r="L60" s="300"/>
      <c r="M60" s="300"/>
      <c r="N60" s="300"/>
      <c r="O60" s="300"/>
      <c r="P60" s="300"/>
      <c r="Q60" s="8"/>
    </row>
    <row r="61" spans="1:17" ht="12.75">
      <c r="A61" s="303"/>
      <c r="B61" s="299"/>
      <c r="C61" s="299"/>
      <c r="D61" s="300"/>
      <c r="E61" s="300"/>
      <c r="F61" s="300"/>
      <c r="G61" s="300"/>
      <c r="H61" s="300"/>
      <c r="I61" s="300"/>
      <c r="J61" s="300"/>
      <c r="K61" s="300"/>
      <c r="L61" s="300"/>
      <c r="M61" s="300"/>
      <c r="N61" s="300"/>
      <c r="O61" s="300"/>
      <c r="P61" s="300"/>
      <c r="Q61" s="8"/>
    </row>
    <row r="62" spans="1:17" ht="12.75">
      <c r="A62" s="299"/>
      <c r="B62" s="294"/>
      <c r="C62" s="294"/>
      <c r="D62" s="304"/>
      <c r="E62" s="304"/>
      <c r="F62" s="304"/>
      <c r="G62" s="304"/>
      <c r="H62" s="304"/>
      <c r="I62" s="304"/>
      <c r="J62" s="304"/>
      <c r="K62" s="304"/>
      <c r="L62" s="304"/>
      <c r="M62" s="304"/>
      <c r="N62" s="304"/>
      <c r="O62" s="304"/>
      <c r="P62" s="304"/>
      <c r="Q62" s="8"/>
    </row>
    <row r="63" spans="1:16" ht="12.75">
      <c r="A63" s="5"/>
      <c r="B63" s="6"/>
      <c r="C63" s="5"/>
      <c r="D63" s="7"/>
      <c r="E63" s="7"/>
      <c r="F63" s="7"/>
      <c r="G63" s="7"/>
      <c r="H63" s="7"/>
      <c r="I63" s="7"/>
      <c r="J63" s="7"/>
      <c r="K63" s="7"/>
      <c r="L63" s="7"/>
      <c r="M63" s="7"/>
      <c r="N63" s="7"/>
      <c r="O63" s="7"/>
      <c r="P63" s="7"/>
    </row>
    <row r="64" spans="1:16" ht="12.75">
      <c r="A64" s="5"/>
      <c r="B64" s="14"/>
      <c r="C64" s="5"/>
      <c r="D64" s="7"/>
      <c r="E64" s="7"/>
      <c r="F64" s="7"/>
      <c r="G64" s="7"/>
      <c r="H64" s="7"/>
      <c r="I64" s="7"/>
      <c r="J64" s="7"/>
      <c r="K64" s="7"/>
      <c r="L64" s="7"/>
      <c r="M64" s="7"/>
      <c r="N64" s="7"/>
      <c r="O64" s="7"/>
      <c r="P64" s="7"/>
    </row>
    <row r="65" spans="2:16" ht="12.75">
      <c r="B65" s="15"/>
      <c r="C65" s="5"/>
      <c r="D65" s="7"/>
      <c r="E65" s="7"/>
      <c r="F65" s="7"/>
      <c r="G65" s="7"/>
      <c r="H65" s="7"/>
      <c r="I65" s="7"/>
      <c r="J65" s="7"/>
      <c r="K65" s="7"/>
      <c r="L65" s="7"/>
      <c r="M65" s="7"/>
      <c r="N65" s="7"/>
      <c r="O65" s="7"/>
      <c r="P65" s="7"/>
    </row>
  </sheetData>
  <sheetProtection/>
  <mergeCells count="2">
    <mergeCell ref="R9:R14"/>
    <mergeCell ref="B37:P38"/>
  </mergeCells>
  <printOptions/>
  <pageMargins left="0.2755905511811024" right="0.1968503937007874" top="0.8661417322834646" bottom="0.4724409448818898" header="0.1968503937007874" footer="0.2755905511811024"/>
  <pageSetup horizontalDpi="600" verticalDpi="600" orientation="landscape" paperSize="9" scale="9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5.xml><?xml version="1.0" encoding="utf-8"?>
<worksheet xmlns="http://schemas.openxmlformats.org/spreadsheetml/2006/main" xmlns:r="http://schemas.openxmlformats.org/officeDocument/2006/relationships">
  <dimension ref="A1:S44"/>
  <sheetViews>
    <sheetView zoomScalePageLayoutView="0" workbookViewId="0" topLeftCell="A7">
      <selection activeCell="Q24" sqref="Q24"/>
    </sheetView>
  </sheetViews>
  <sheetFormatPr defaultColWidth="9.140625" defaultRowHeight="12.75"/>
  <cols>
    <col min="2" max="2" width="29.8515625" style="0" customWidth="1"/>
    <col min="3" max="3" width="15.00390625" style="0" customWidth="1"/>
    <col min="4" max="16" width="12.7109375" style="0" customWidth="1"/>
  </cols>
  <sheetData>
    <row r="1" spans="2:4" ht="13.5" thickBot="1">
      <c r="B1" s="12"/>
      <c r="D1" s="29"/>
    </row>
    <row r="2" spans="2:19" ht="33" customHeight="1" thickBot="1" thickTop="1">
      <c r="B2" s="302"/>
      <c r="C2" s="302"/>
      <c r="D2" s="307" t="str">
        <f>'Project plan'!C6</f>
        <v>1st 3.m. period</v>
      </c>
      <c r="E2" s="188" t="str">
        <f>'Project plan'!D6</f>
        <v>2nd 3.m. period</v>
      </c>
      <c r="F2" s="188" t="str">
        <f>'Project plan'!E6</f>
        <v>3rd 3.m. period</v>
      </c>
      <c r="G2" s="188" t="str">
        <f>'Project plan'!F6</f>
        <v>4th 3.m. period</v>
      </c>
      <c r="H2" s="188" t="str">
        <f>'Project plan'!G6</f>
        <v>5th 3.m. period</v>
      </c>
      <c r="I2" s="188" t="str">
        <f>'Project plan'!H6</f>
        <v>6th 3.m. period</v>
      </c>
      <c r="J2" s="188" t="str">
        <f>'Project plan'!I6</f>
        <v>7th 3.m. period</v>
      </c>
      <c r="K2" s="188" t="str">
        <f>'Project plan'!J6</f>
        <v>8th 3.m. period</v>
      </c>
      <c r="L2" s="188" t="str">
        <f>'Project plan'!K6</f>
        <v>9th 3.m. period</v>
      </c>
      <c r="M2" s="188" t="str">
        <f>'Project plan'!L6</f>
        <v>10th 3.m. period</v>
      </c>
      <c r="N2" s="188" t="str">
        <f>'Project plan'!M6</f>
        <v>11th 3.m. period</v>
      </c>
      <c r="O2" s="188" t="str">
        <f>'Project plan'!N6</f>
        <v>12th 3.m. period</v>
      </c>
      <c r="P2" s="299"/>
      <c r="Q2" s="299"/>
      <c r="R2" s="8"/>
      <c r="S2" s="8"/>
    </row>
    <row r="3" spans="2:19" ht="14.25" thickBot="1" thickTop="1">
      <c r="B3" s="302"/>
      <c r="C3" s="302"/>
      <c r="D3" s="307" t="str">
        <f>'Project plan'!C7</f>
        <v>Q4</v>
      </c>
      <c r="E3" s="188" t="str">
        <f>'Project plan'!D7</f>
        <v>Q1</v>
      </c>
      <c r="F3" s="188" t="str">
        <f>'Project plan'!E7</f>
        <v>Q2</v>
      </c>
      <c r="G3" s="188" t="str">
        <f>'Project plan'!F7</f>
        <v>Q3</v>
      </c>
      <c r="H3" s="188" t="str">
        <f>'Project plan'!G7</f>
        <v>Q4</v>
      </c>
      <c r="I3" s="188" t="str">
        <f>'Project plan'!H7</f>
        <v>Q1</v>
      </c>
      <c r="J3" s="188" t="str">
        <f>'Project plan'!I7</f>
        <v>Q2</v>
      </c>
      <c r="K3" s="188" t="str">
        <f>'Project plan'!J7</f>
        <v>Q3</v>
      </c>
      <c r="L3" s="188" t="str">
        <f>'Project plan'!K7</f>
        <v>Q4</v>
      </c>
      <c r="M3" s="188" t="str">
        <f>'Project plan'!L7</f>
        <v>Q1</v>
      </c>
      <c r="N3" s="188" t="str">
        <f>'Project plan'!M7</f>
        <v>Q2</v>
      </c>
      <c r="O3" s="188" t="str">
        <f>'Project plan'!N7</f>
        <v>Q3</v>
      </c>
      <c r="P3" s="299"/>
      <c r="Q3" s="299"/>
      <c r="R3" s="8"/>
      <c r="S3" s="8"/>
    </row>
    <row r="4" spans="2:19" ht="13.5" thickTop="1">
      <c r="B4" s="302"/>
      <c r="C4" s="302"/>
      <c r="D4" s="307">
        <f>'Project plan'!C8</f>
        <v>2019</v>
      </c>
      <c r="E4" s="188">
        <f>'Project plan'!D8</f>
        <v>2020</v>
      </c>
      <c r="F4" s="188" t="str">
        <f>'Project plan'!E8</f>
        <v>2020.</v>
      </c>
      <c r="G4" s="188" t="str">
        <f>'Project plan'!F8</f>
        <v>2020.</v>
      </c>
      <c r="H4" s="188" t="str">
        <f>'Project plan'!G8</f>
        <v>2020.</v>
      </c>
      <c r="I4" s="188" t="str">
        <f>'Project plan'!H8</f>
        <v>2021.</v>
      </c>
      <c r="J4" s="188" t="str">
        <f>'Project plan'!I8</f>
        <v>2021.</v>
      </c>
      <c r="K4" s="188" t="str">
        <f>'Project plan'!J8</f>
        <v>2021.</v>
      </c>
      <c r="L4" s="188" t="str">
        <f>'Project plan'!K8</f>
        <v>2021.</v>
      </c>
      <c r="M4" s="188" t="str">
        <f>'Project plan'!L8</f>
        <v>2022.</v>
      </c>
      <c r="N4" s="188" t="str">
        <f>'Project plan'!M8</f>
        <v>2022.</v>
      </c>
      <c r="O4" s="188" t="str">
        <f>'Project plan'!N8</f>
        <v>2022.</v>
      </c>
      <c r="P4" s="299"/>
      <c r="Q4" s="299"/>
      <c r="R4" s="8"/>
      <c r="S4" s="8"/>
    </row>
    <row r="5" spans="2:19" ht="12.75">
      <c r="B5" s="305"/>
      <c r="C5" s="8"/>
      <c r="D5" s="306"/>
      <c r="E5" s="8"/>
      <c r="F5" s="8"/>
      <c r="G5" s="8"/>
      <c r="H5" s="8"/>
      <c r="I5" s="8"/>
      <c r="J5" s="8"/>
      <c r="K5" s="8"/>
      <c r="L5" s="8"/>
      <c r="M5" s="8"/>
      <c r="N5" s="8"/>
      <c r="O5" s="8"/>
      <c r="P5" s="8"/>
      <c r="Q5" s="8"/>
      <c r="R5" s="8"/>
      <c r="S5" s="8"/>
    </row>
    <row r="6" ht="12.75">
      <c r="B6" s="3"/>
    </row>
    <row r="7" spans="2:14" ht="19.5" thickBot="1">
      <c r="B7" s="27" t="s">
        <v>190</v>
      </c>
      <c r="D7" s="197"/>
      <c r="F7" s="197" t="str">
        <f>Subcontracting!D7</f>
        <v>PP1/Cro 1</v>
      </c>
      <c r="N7" s="84" t="s">
        <v>164</v>
      </c>
    </row>
    <row r="8" spans="1:16" ht="39" thickTop="1">
      <c r="A8" s="96"/>
      <c r="B8" s="97" t="s">
        <v>27</v>
      </c>
      <c r="C8" s="97" t="s">
        <v>23</v>
      </c>
      <c r="D8" s="33" t="str">
        <f>D2&amp;" "&amp;D3&amp;" "&amp;D4</f>
        <v>1st 3.m. period Q4 2019</v>
      </c>
      <c r="E8" s="33" t="str">
        <f aca="true" t="shared" si="0" ref="E8:O8">E2&amp;" "&amp;E3&amp;" "&amp;E4</f>
        <v>2nd 3.m. period Q1 2020</v>
      </c>
      <c r="F8" s="33" t="str">
        <f t="shared" si="0"/>
        <v>3rd 3.m. period Q2 2020.</v>
      </c>
      <c r="G8" s="33" t="str">
        <f t="shared" si="0"/>
        <v>4th 3.m. period Q3 2020.</v>
      </c>
      <c r="H8" s="33" t="str">
        <f t="shared" si="0"/>
        <v>5th 3.m. period Q4 2020.</v>
      </c>
      <c r="I8" s="33" t="str">
        <f t="shared" si="0"/>
        <v>6th 3.m. period Q1 2021.</v>
      </c>
      <c r="J8" s="33" t="str">
        <f t="shared" si="0"/>
        <v>7th 3.m. period Q2 2021.</v>
      </c>
      <c r="K8" s="33" t="str">
        <f t="shared" si="0"/>
        <v>8th 3.m. period Q3 2021.</v>
      </c>
      <c r="L8" s="33" t="str">
        <f t="shared" si="0"/>
        <v>9th 3.m. period Q4 2021.</v>
      </c>
      <c r="M8" s="33" t="str">
        <f t="shared" si="0"/>
        <v>10th 3.m. period Q1 2022.</v>
      </c>
      <c r="N8" s="33" t="str">
        <f t="shared" si="0"/>
        <v>11th 3.m. period Q2 2022.</v>
      </c>
      <c r="O8" s="33" t="str">
        <f t="shared" si="0"/>
        <v>12th 3.m. period Q3 2022.</v>
      </c>
      <c r="P8" s="59" t="s">
        <v>32</v>
      </c>
    </row>
    <row r="9" spans="1:16" ht="12.75">
      <c r="A9" s="98">
        <v>1</v>
      </c>
      <c r="B9" s="25" t="s">
        <v>191</v>
      </c>
      <c r="C9" s="25"/>
      <c r="D9" s="9">
        <v>7000</v>
      </c>
      <c r="E9" s="9">
        <v>0</v>
      </c>
      <c r="F9" s="9">
        <v>7000</v>
      </c>
      <c r="G9" s="9">
        <v>0</v>
      </c>
      <c r="H9" s="9">
        <v>0</v>
      </c>
      <c r="I9" s="9">
        <v>0</v>
      </c>
      <c r="J9" s="9">
        <v>0</v>
      </c>
      <c r="K9" s="9">
        <v>0</v>
      </c>
      <c r="L9" s="9">
        <v>0</v>
      </c>
      <c r="M9" s="9">
        <v>0</v>
      </c>
      <c r="N9" s="9">
        <v>0</v>
      </c>
      <c r="O9" s="9">
        <v>0</v>
      </c>
      <c r="P9" s="67">
        <f aca="true" t="shared" si="1" ref="P9:P15">SUM(D9:O9)</f>
        <v>14000</v>
      </c>
    </row>
    <row r="10" spans="1:16" ht="12.75">
      <c r="A10" s="98">
        <f aca="true" t="shared" si="2" ref="A10:A15">A9+1</f>
        <v>2</v>
      </c>
      <c r="B10" s="25"/>
      <c r="C10" s="25"/>
      <c r="D10" s="9">
        <v>0</v>
      </c>
      <c r="E10" s="9">
        <v>0</v>
      </c>
      <c r="F10" s="9">
        <v>0</v>
      </c>
      <c r="G10" s="9">
        <v>0</v>
      </c>
      <c r="H10" s="9">
        <v>0</v>
      </c>
      <c r="I10" s="9">
        <v>0</v>
      </c>
      <c r="J10" s="9">
        <v>0</v>
      </c>
      <c r="K10" s="9">
        <v>0</v>
      </c>
      <c r="L10" s="9">
        <v>0</v>
      </c>
      <c r="M10" s="9">
        <v>0</v>
      </c>
      <c r="N10" s="9">
        <v>0</v>
      </c>
      <c r="O10" s="9">
        <v>0</v>
      </c>
      <c r="P10" s="67">
        <f t="shared" si="1"/>
        <v>0</v>
      </c>
    </row>
    <row r="11" spans="1:16" ht="12.75">
      <c r="A11" s="98">
        <f t="shared" si="2"/>
        <v>3</v>
      </c>
      <c r="B11" s="25"/>
      <c r="C11" s="8"/>
      <c r="D11" s="9">
        <v>0</v>
      </c>
      <c r="E11" s="9">
        <v>0</v>
      </c>
      <c r="F11" s="9">
        <v>0</v>
      </c>
      <c r="G11" s="9">
        <v>0</v>
      </c>
      <c r="H11" s="9">
        <v>0</v>
      </c>
      <c r="I11" s="9">
        <v>0</v>
      </c>
      <c r="J11" s="9">
        <v>0</v>
      </c>
      <c r="K11" s="9">
        <v>0</v>
      </c>
      <c r="L11" s="9">
        <v>0</v>
      </c>
      <c r="M11" s="9">
        <v>0</v>
      </c>
      <c r="N11" s="9">
        <v>0</v>
      </c>
      <c r="O11" s="9">
        <v>0</v>
      </c>
      <c r="P11" s="67">
        <f t="shared" si="1"/>
        <v>0</v>
      </c>
    </row>
    <row r="12" spans="1:16" ht="12.75">
      <c r="A12" s="98">
        <f t="shared" si="2"/>
        <v>4</v>
      </c>
      <c r="B12" s="8"/>
      <c r="C12" s="8"/>
      <c r="D12" s="9">
        <v>0</v>
      </c>
      <c r="E12" s="9">
        <v>0</v>
      </c>
      <c r="F12" s="9">
        <v>0</v>
      </c>
      <c r="G12" s="9">
        <v>0</v>
      </c>
      <c r="H12" s="9">
        <v>0</v>
      </c>
      <c r="I12" s="9">
        <v>0</v>
      </c>
      <c r="J12" s="9">
        <v>0</v>
      </c>
      <c r="K12" s="9">
        <v>0</v>
      </c>
      <c r="L12" s="9">
        <v>0</v>
      </c>
      <c r="M12" s="9">
        <v>0</v>
      </c>
      <c r="N12" s="9">
        <v>0</v>
      </c>
      <c r="O12" s="9">
        <v>0</v>
      </c>
      <c r="P12" s="67">
        <f t="shared" si="1"/>
        <v>0</v>
      </c>
    </row>
    <row r="13" spans="1:16" ht="12.75">
      <c r="A13" s="98">
        <f t="shared" si="2"/>
        <v>5</v>
      </c>
      <c r="B13" s="8"/>
      <c r="C13" s="8"/>
      <c r="D13" s="9">
        <v>0</v>
      </c>
      <c r="E13" s="9">
        <v>0</v>
      </c>
      <c r="F13" s="9">
        <v>0</v>
      </c>
      <c r="G13" s="9">
        <v>0</v>
      </c>
      <c r="H13" s="9">
        <v>0</v>
      </c>
      <c r="I13" s="9">
        <v>0</v>
      </c>
      <c r="J13" s="9">
        <v>0</v>
      </c>
      <c r="K13" s="9">
        <v>0</v>
      </c>
      <c r="L13" s="9">
        <v>0</v>
      </c>
      <c r="M13" s="9">
        <v>0</v>
      </c>
      <c r="N13" s="9">
        <v>0</v>
      </c>
      <c r="O13" s="9">
        <v>0</v>
      </c>
      <c r="P13" s="67">
        <f t="shared" si="1"/>
        <v>0</v>
      </c>
    </row>
    <row r="14" spans="1:16" ht="12.75">
      <c r="A14" s="98">
        <f t="shared" si="2"/>
        <v>6</v>
      </c>
      <c r="B14" s="8"/>
      <c r="C14" s="8"/>
      <c r="D14" s="9">
        <v>0</v>
      </c>
      <c r="E14" s="9">
        <v>0</v>
      </c>
      <c r="F14" s="9">
        <v>0</v>
      </c>
      <c r="G14" s="9">
        <v>0</v>
      </c>
      <c r="H14" s="9">
        <v>0</v>
      </c>
      <c r="I14" s="9">
        <v>0</v>
      </c>
      <c r="J14" s="9">
        <v>0</v>
      </c>
      <c r="K14" s="9">
        <v>0</v>
      </c>
      <c r="L14" s="9">
        <v>0</v>
      </c>
      <c r="M14" s="9">
        <v>0</v>
      </c>
      <c r="N14" s="9">
        <v>0</v>
      </c>
      <c r="O14" s="9">
        <v>0</v>
      </c>
      <c r="P14" s="67">
        <f t="shared" si="1"/>
        <v>0</v>
      </c>
    </row>
    <row r="15" spans="1:16" ht="12.75">
      <c r="A15" s="98">
        <f t="shared" si="2"/>
        <v>7</v>
      </c>
      <c r="B15" s="8"/>
      <c r="C15" s="8"/>
      <c r="D15" s="9">
        <v>0</v>
      </c>
      <c r="E15" s="9">
        <v>0</v>
      </c>
      <c r="F15" s="9">
        <v>0</v>
      </c>
      <c r="G15" s="9">
        <v>0</v>
      </c>
      <c r="H15" s="9">
        <v>0</v>
      </c>
      <c r="I15" s="9">
        <v>0</v>
      </c>
      <c r="J15" s="9">
        <v>0</v>
      </c>
      <c r="K15" s="9">
        <v>0</v>
      </c>
      <c r="L15" s="9">
        <v>0</v>
      </c>
      <c r="M15" s="9">
        <v>0</v>
      </c>
      <c r="N15" s="9">
        <v>0</v>
      </c>
      <c r="O15" s="9">
        <v>0</v>
      </c>
      <c r="P15" s="67">
        <f t="shared" si="1"/>
        <v>0</v>
      </c>
    </row>
    <row r="16" spans="1:16" ht="13.5" thickBot="1">
      <c r="A16" s="99"/>
      <c r="B16" s="100" t="str">
        <f>P8</f>
        <v>Total Subcontracting costs</v>
      </c>
      <c r="C16" s="100" t="str">
        <f>F7</f>
        <v>PP1/Cro 1</v>
      </c>
      <c r="D16" s="101">
        <f aca="true" t="shared" si="3" ref="D16:P16">SUM(D9:D15)</f>
        <v>7000</v>
      </c>
      <c r="E16" s="101">
        <f t="shared" si="3"/>
        <v>0</v>
      </c>
      <c r="F16" s="101">
        <f t="shared" si="3"/>
        <v>7000</v>
      </c>
      <c r="G16" s="101">
        <f t="shared" si="3"/>
        <v>0</v>
      </c>
      <c r="H16" s="101">
        <f t="shared" si="3"/>
        <v>0</v>
      </c>
      <c r="I16" s="101">
        <f t="shared" si="3"/>
        <v>0</v>
      </c>
      <c r="J16" s="101">
        <f t="shared" si="3"/>
        <v>0</v>
      </c>
      <c r="K16" s="101">
        <f t="shared" si="3"/>
        <v>0</v>
      </c>
      <c r="L16" s="101">
        <f>SUM(L9:L15)</f>
        <v>0</v>
      </c>
      <c r="M16" s="101">
        <f t="shared" si="3"/>
        <v>0</v>
      </c>
      <c r="N16" s="101">
        <f t="shared" si="3"/>
        <v>0</v>
      </c>
      <c r="O16" s="101">
        <f t="shared" si="3"/>
        <v>0</v>
      </c>
      <c r="P16" s="102">
        <f t="shared" si="3"/>
        <v>14000</v>
      </c>
    </row>
    <row r="17" ht="13.5" thickTop="1"/>
    <row r="18" ht="12.75">
      <c r="B18" s="264" t="s">
        <v>240</v>
      </c>
    </row>
    <row r="19" spans="1:16" ht="12.75">
      <c r="A19" s="14"/>
      <c r="B19" s="343" t="s">
        <v>193</v>
      </c>
      <c r="C19" s="343"/>
      <c r="D19" s="343"/>
      <c r="E19" s="343"/>
      <c r="F19" s="343"/>
      <c r="G19" s="343"/>
      <c r="H19" s="343"/>
      <c r="I19" s="343"/>
      <c r="J19" s="343"/>
      <c r="K19" s="343"/>
      <c r="L19" s="343"/>
      <c r="M19" s="343"/>
      <c r="N19" s="343"/>
      <c r="O19" s="343"/>
      <c r="P19" s="343"/>
    </row>
    <row r="20" spans="2:16" ht="12.75">
      <c r="B20" s="343"/>
      <c r="C20" s="343"/>
      <c r="D20" s="343"/>
      <c r="E20" s="343"/>
      <c r="F20" s="343"/>
      <c r="G20" s="343"/>
      <c r="H20" s="343"/>
      <c r="I20" s="343"/>
      <c r="J20" s="343"/>
      <c r="K20" s="343"/>
      <c r="L20" s="343"/>
      <c r="M20" s="343"/>
      <c r="N20" s="343"/>
      <c r="O20" s="343"/>
      <c r="P20" s="343"/>
    </row>
    <row r="21" spans="2:16" ht="12.75">
      <c r="B21" s="343"/>
      <c r="C21" s="343"/>
      <c r="D21" s="343"/>
      <c r="E21" s="343"/>
      <c r="F21" s="343"/>
      <c r="G21" s="343"/>
      <c r="H21" s="343"/>
      <c r="I21" s="343"/>
      <c r="J21" s="343"/>
      <c r="K21" s="343"/>
      <c r="L21" s="343"/>
      <c r="M21" s="343"/>
      <c r="N21" s="343"/>
      <c r="O21" s="343"/>
      <c r="P21" s="343"/>
    </row>
    <row r="22" spans="2:16" ht="12.75">
      <c r="B22" s="308"/>
      <c r="C22" s="308"/>
      <c r="D22" s="308"/>
      <c r="E22" s="308"/>
      <c r="F22" s="308"/>
      <c r="G22" s="308"/>
      <c r="H22" s="308"/>
      <c r="I22" s="308"/>
      <c r="J22" s="308"/>
      <c r="K22" s="308"/>
      <c r="L22" s="308"/>
      <c r="M22" s="308"/>
      <c r="N22" s="308"/>
      <c r="O22" s="308"/>
      <c r="P22" s="308"/>
    </row>
    <row r="23" spans="2:16" ht="12.75">
      <c r="B23" s="308"/>
      <c r="C23" s="308"/>
      <c r="D23" s="308"/>
      <c r="E23" s="308"/>
      <c r="F23" s="308"/>
      <c r="G23" s="308"/>
      <c r="H23" s="308"/>
      <c r="I23" s="308"/>
      <c r="J23" s="308"/>
      <c r="K23" s="308"/>
      <c r="L23" s="308"/>
      <c r="M23" s="308"/>
      <c r="N23" s="308"/>
      <c r="O23" s="308"/>
      <c r="P23" s="308"/>
    </row>
    <row r="24" spans="2:14" ht="19.5" thickBot="1">
      <c r="B24" s="27" t="s">
        <v>190</v>
      </c>
      <c r="D24" s="197"/>
      <c r="F24" s="197" t="str">
        <f>Subcontracting!D22</f>
        <v>PP2/Cro 2</v>
      </c>
      <c r="N24" s="84" t="s">
        <v>164</v>
      </c>
    </row>
    <row r="25" spans="1:16" ht="39" thickTop="1">
      <c r="A25" s="96"/>
      <c r="B25" s="97" t="s">
        <v>27</v>
      </c>
      <c r="C25" s="97" t="s">
        <v>23</v>
      </c>
      <c r="D25" s="33" t="str">
        <f>D8</f>
        <v>1st 3.m. period Q4 2019</v>
      </c>
      <c r="E25" s="33" t="str">
        <f aca="true" t="shared" si="4" ref="E25:O25">E8</f>
        <v>2nd 3.m. period Q1 2020</v>
      </c>
      <c r="F25" s="33" t="str">
        <f t="shared" si="4"/>
        <v>3rd 3.m. period Q2 2020.</v>
      </c>
      <c r="G25" s="33" t="str">
        <f t="shared" si="4"/>
        <v>4th 3.m. period Q3 2020.</v>
      </c>
      <c r="H25" s="33" t="str">
        <f t="shared" si="4"/>
        <v>5th 3.m. period Q4 2020.</v>
      </c>
      <c r="I25" s="33" t="str">
        <f t="shared" si="4"/>
        <v>6th 3.m. period Q1 2021.</v>
      </c>
      <c r="J25" s="33" t="str">
        <f t="shared" si="4"/>
        <v>7th 3.m. period Q2 2021.</v>
      </c>
      <c r="K25" s="33" t="str">
        <f t="shared" si="4"/>
        <v>8th 3.m. period Q3 2021.</v>
      </c>
      <c r="L25" s="33" t="str">
        <f t="shared" si="4"/>
        <v>9th 3.m. period Q4 2021.</v>
      </c>
      <c r="M25" s="33" t="str">
        <f t="shared" si="4"/>
        <v>10th 3.m. period Q1 2022.</v>
      </c>
      <c r="N25" s="33" t="str">
        <f t="shared" si="4"/>
        <v>11th 3.m. period Q2 2022.</v>
      </c>
      <c r="O25" s="33" t="str">
        <f t="shared" si="4"/>
        <v>12th 3.m. period Q3 2022.</v>
      </c>
      <c r="P25" s="59" t="s">
        <v>32</v>
      </c>
    </row>
    <row r="26" spans="1:16" ht="12.75">
      <c r="A26" s="98">
        <v>1</v>
      </c>
      <c r="B26" s="25" t="s">
        <v>192</v>
      </c>
      <c r="C26" s="25"/>
      <c r="D26" s="9">
        <v>7000</v>
      </c>
      <c r="E26" s="9">
        <v>7000</v>
      </c>
      <c r="F26" s="9">
        <v>0</v>
      </c>
      <c r="G26" s="9">
        <v>7000</v>
      </c>
      <c r="H26" s="9">
        <v>0</v>
      </c>
      <c r="I26" s="9">
        <v>0</v>
      </c>
      <c r="J26" s="9">
        <v>0</v>
      </c>
      <c r="K26" s="9">
        <v>0</v>
      </c>
      <c r="L26" s="9">
        <v>0</v>
      </c>
      <c r="M26" s="9">
        <v>0</v>
      </c>
      <c r="N26" s="9">
        <v>0</v>
      </c>
      <c r="O26" s="9">
        <v>0</v>
      </c>
      <c r="P26" s="67">
        <f aca="true" t="shared" si="5" ref="P26:P32">SUM(D26:O26)</f>
        <v>21000</v>
      </c>
    </row>
    <row r="27" spans="1:16" ht="12.75">
      <c r="A27" s="98">
        <f aca="true" t="shared" si="6" ref="A27:A32">A26+1</f>
        <v>2</v>
      </c>
      <c r="B27" s="25"/>
      <c r="C27" s="25"/>
      <c r="D27" s="9">
        <v>0</v>
      </c>
      <c r="E27" s="9">
        <v>0</v>
      </c>
      <c r="F27" s="9">
        <v>0</v>
      </c>
      <c r="G27" s="9">
        <v>0</v>
      </c>
      <c r="H27" s="9">
        <v>0</v>
      </c>
      <c r="I27" s="9">
        <v>0</v>
      </c>
      <c r="J27" s="9">
        <v>0</v>
      </c>
      <c r="K27" s="9">
        <v>0</v>
      </c>
      <c r="L27" s="9">
        <v>0</v>
      </c>
      <c r="M27" s="9">
        <v>0</v>
      </c>
      <c r="N27" s="9">
        <v>0</v>
      </c>
      <c r="O27" s="9">
        <v>0</v>
      </c>
      <c r="P27" s="67">
        <f t="shared" si="5"/>
        <v>0</v>
      </c>
    </row>
    <row r="28" spans="1:16" ht="12.75">
      <c r="A28" s="98">
        <f t="shared" si="6"/>
        <v>3</v>
      </c>
      <c r="B28" s="25"/>
      <c r="C28" s="8"/>
      <c r="D28" s="9">
        <v>0</v>
      </c>
      <c r="E28" s="9">
        <v>0</v>
      </c>
      <c r="F28" s="9">
        <v>0</v>
      </c>
      <c r="G28" s="9">
        <v>0</v>
      </c>
      <c r="H28" s="9">
        <v>0</v>
      </c>
      <c r="I28" s="9">
        <v>0</v>
      </c>
      <c r="J28" s="9">
        <v>0</v>
      </c>
      <c r="K28" s="9">
        <v>0</v>
      </c>
      <c r="L28" s="9">
        <v>0</v>
      </c>
      <c r="M28" s="9">
        <v>0</v>
      </c>
      <c r="N28" s="9">
        <v>0</v>
      </c>
      <c r="O28" s="9">
        <v>0</v>
      </c>
      <c r="P28" s="67">
        <f t="shared" si="5"/>
        <v>0</v>
      </c>
    </row>
    <row r="29" spans="1:16" ht="12.75">
      <c r="A29" s="98">
        <f t="shared" si="6"/>
        <v>4</v>
      </c>
      <c r="B29" s="8"/>
      <c r="C29" s="8"/>
      <c r="D29" s="9">
        <v>0</v>
      </c>
      <c r="E29" s="9">
        <v>0</v>
      </c>
      <c r="F29" s="9">
        <v>0</v>
      </c>
      <c r="G29" s="9">
        <v>0</v>
      </c>
      <c r="H29" s="9">
        <v>0</v>
      </c>
      <c r="I29" s="9">
        <v>0</v>
      </c>
      <c r="J29" s="9">
        <v>0</v>
      </c>
      <c r="K29" s="9">
        <v>0</v>
      </c>
      <c r="L29" s="9">
        <v>0</v>
      </c>
      <c r="M29" s="9">
        <v>0</v>
      </c>
      <c r="N29" s="9">
        <v>0</v>
      </c>
      <c r="O29" s="9">
        <v>0</v>
      </c>
      <c r="P29" s="67">
        <f t="shared" si="5"/>
        <v>0</v>
      </c>
    </row>
    <row r="30" spans="1:16" ht="12.75">
      <c r="A30" s="98">
        <f t="shared" si="6"/>
        <v>5</v>
      </c>
      <c r="B30" s="8"/>
      <c r="C30" s="8"/>
      <c r="D30" s="9">
        <v>0</v>
      </c>
      <c r="E30" s="9">
        <v>0</v>
      </c>
      <c r="F30" s="9">
        <v>0</v>
      </c>
      <c r="G30" s="9">
        <v>0</v>
      </c>
      <c r="H30" s="9">
        <v>0</v>
      </c>
      <c r="I30" s="9">
        <v>0</v>
      </c>
      <c r="J30" s="9">
        <v>0</v>
      </c>
      <c r="K30" s="9">
        <v>0</v>
      </c>
      <c r="L30" s="9">
        <v>0</v>
      </c>
      <c r="M30" s="9">
        <v>0</v>
      </c>
      <c r="N30" s="9">
        <v>0</v>
      </c>
      <c r="O30" s="9">
        <v>0</v>
      </c>
      <c r="P30" s="67">
        <f t="shared" si="5"/>
        <v>0</v>
      </c>
    </row>
    <row r="31" spans="1:16" ht="12.75">
      <c r="A31" s="98">
        <f t="shared" si="6"/>
        <v>6</v>
      </c>
      <c r="B31" s="8"/>
      <c r="C31" s="8"/>
      <c r="D31" s="9">
        <v>0</v>
      </c>
      <c r="E31" s="9">
        <v>0</v>
      </c>
      <c r="F31" s="9">
        <v>0</v>
      </c>
      <c r="G31" s="9">
        <v>0</v>
      </c>
      <c r="H31" s="9">
        <v>0</v>
      </c>
      <c r="I31" s="9">
        <v>0</v>
      </c>
      <c r="J31" s="9">
        <v>0</v>
      </c>
      <c r="K31" s="9">
        <v>0</v>
      </c>
      <c r="L31" s="9">
        <v>0</v>
      </c>
      <c r="M31" s="9">
        <v>0</v>
      </c>
      <c r="N31" s="9">
        <v>0</v>
      </c>
      <c r="O31" s="9">
        <v>0</v>
      </c>
      <c r="P31" s="67">
        <f t="shared" si="5"/>
        <v>0</v>
      </c>
    </row>
    <row r="32" spans="1:16" ht="12.75">
      <c r="A32" s="98">
        <f t="shared" si="6"/>
        <v>7</v>
      </c>
      <c r="B32" s="8"/>
      <c r="C32" s="8"/>
      <c r="D32" s="9">
        <v>0</v>
      </c>
      <c r="E32" s="9">
        <v>0</v>
      </c>
      <c r="F32" s="9">
        <v>0</v>
      </c>
      <c r="G32" s="9">
        <v>0</v>
      </c>
      <c r="H32" s="9">
        <v>0</v>
      </c>
      <c r="I32" s="9">
        <v>0</v>
      </c>
      <c r="J32" s="9">
        <v>0</v>
      </c>
      <c r="K32" s="9">
        <v>0</v>
      </c>
      <c r="L32" s="9">
        <v>0</v>
      </c>
      <c r="M32" s="9">
        <v>0</v>
      </c>
      <c r="N32" s="9">
        <v>0</v>
      </c>
      <c r="O32" s="9">
        <v>0</v>
      </c>
      <c r="P32" s="67">
        <f t="shared" si="5"/>
        <v>0</v>
      </c>
    </row>
    <row r="33" spans="1:16" ht="13.5" thickBot="1">
      <c r="A33" s="99"/>
      <c r="B33" s="100" t="str">
        <f>P25</f>
        <v>Total Subcontracting costs</v>
      </c>
      <c r="C33" s="100" t="str">
        <f>F24</f>
        <v>PP2/Cro 2</v>
      </c>
      <c r="D33" s="101">
        <f aca="true" t="shared" si="7" ref="D33:P33">SUM(D26:D32)</f>
        <v>7000</v>
      </c>
      <c r="E33" s="101">
        <f t="shared" si="7"/>
        <v>7000</v>
      </c>
      <c r="F33" s="101">
        <f t="shared" si="7"/>
        <v>0</v>
      </c>
      <c r="G33" s="101">
        <f t="shared" si="7"/>
        <v>7000</v>
      </c>
      <c r="H33" s="101">
        <f t="shared" si="7"/>
        <v>0</v>
      </c>
      <c r="I33" s="101">
        <f t="shared" si="7"/>
        <v>0</v>
      </c>
      <c r="J33" s="101">
        <f t="shared" si="7"/>
        <v>0</v>
      </c>
      <c r="K33" s="101">
        <f t="shared" si="7"/>
        <v>0</v>
      </c>
      <c r="L33" s="101">
        <f t="shared" si="7"/>
        <v>0</v>
      </c>
      <c r="M33" s="101">
        <f t="shared" si="7"/>
        <v>0</v>
      </c>
      <c r="N33" s="101">
        <f t="shared" si="7"/>
        <v>0</v>
      </c>
      <c r="O33" s="101">
        <f t="shared" si="7"/>
        <v>0</v>
      </c>
      <c r="P33" s="102">
        <f t="shared" si="7"/>
        <v>21000</v>
      </c>
    </row>
    <row r="34" ht="13.5" thickTop="1"/>
    <row r="35" ht="12.75">
      <c r="B35" s="264" t="s">
        <v>240</v>
      </c>
    </row>
    <row r="36" spans="2:16" ht="12.75">
      <c r="B36" s="343" t="s">
        <v>193</v>
      </c>
      <c r="C36" s="343"/>
      <c r="D36" s="343"/>
      <c r="E36" s="343"/>
      <c r="F36" s="343"/>
      <c r="G36" s="343"/>
      <c r="H36" s="343"/>
      <c r="I36" s="343"/>
      <c r="J36" s="343"/>
      <c r="K36" s="343"/>
      <c r="L36" s="343"/>
      <c r="M36" s="343"/>
      <c r="N36" s="343"/>
      <c r="O36" s="343"/>
      <c r="P36" s="343"/>
    </row>
    <row r="37" spans="2:16" ht="12.75">
      <c r="B37" s="343"/>
      <c r="C37" s="343"/>
      <c r="D37" s="343"/>
      <c r="E37" s="343"/>
      <c r="F37" s="343"/>
      <c r="G37" s="343"/>
      <c r="H37" s="343"/>
      <c r="I37" s="343"/>
      <c r="J37" s="343"/>
      <c r="K37" s="343"/>
      <c r="L37" s="343"/>
      <c r="M37" s="343"/>
      <c r="N37" s="343"/>
      <c r="O37" s="343"/>
      <c r="P37" s="343"/>
    </row>
    <row r="38" spans="2:16" ht="12.75">
      <c r="B38" s="343"/>
      <c r="C38" s="343"/>
      <c r="D38" s="343"/>
      <c r="E38" s="343"/>
      <c r="F38" s="343"/>
      <c r="G38" s="343"/>
      <c r="H38" s="343"/>
      <c r="I38" s="343"/>
      <c r="J38" s="343"/>
      <c r="K38" s="343"/>
      <c r="L38" s="343"/>
      <c r="M38" s="343"/>
      <c r="N38" s="343"/>
      <c r="O38" s="343"/>
      <c r="P38" s="343"/>
    </row>
    <row r="42" spans="2:18" ht="12.75">
      <c r="B42" s="264" t="s">
        <v>240</v>
      </c>
      <c r="C42" s="6"/>
      <c r="D42" s="6"/>
      <c r="E42" s="5"/>
      <c r="F42" s="22"/>
      <c r="G42" s="22"/>
      <c r="H42" s="7"/>
      <c r="I42" s="7"/>
      <c r="J42" s="7"/>
      <c r="K42" s="7"/>
      <c r="L42" s="7"/>
      <c r="M42" s="7"/>
      <c r="N42" s="7"/>
      <c r="O42" s="7"/>
      <c r="P42" s="7"/>
      <c r="Q42" s="7"/>
      <c r="R42" s="7"/>
    </row>
    <row r="43" spans="2:18" ht="12.75" customHeight="1">
      <c r="B43" s="342" t="s">
        <v>250</v>
      </c>
      <c r="C43" s="342"/>
      <c r="D43" s="342"/>
      <c r="E43" s="342"/>
      <c r="F43" s="342"/>
      <c r="G43" s="342"/>
      <c r="H43" s="342"/>
      <c r="I43" s="342"/>
      <c r="J43" s="342"/>
      <c r="K43" s="342"/>
      <c r="L43" s="342"/>
      <c r="M43" s="342"/>
      <c r="N43" s="342"/>
      <c r="O43" s="331"/>
      <c r="P43" s="331"/>
      <c r="Q43" s="331"/>
      <c r="R43" s="331"/>
    </row>
    <row r="44" spans="2:18" ht="12.75">
      <c r="B44" s="342"/>
      <c r="C44" s="342"/>
      <c r="D44" s="342"/>
      <c r="E44" s="342"/>
      <c r="F44" s="342"/>
      <c r="G44" s="342"/>
      <c r="H44" s="342"/>
      <c r="I44" s="342"/>
      <c r="J44" s="342"/>
      <c r="K44" s="342"/>
      <c r="L44" s="342"/>
      <c r="M44" s="342"/>
      <c r="N44" s="342"/>
      <c r="O44" s="331"/>
      <c r="P44" s="331"/>
      <c r="Q44" s="331"/>
      <c r="R44" s="331"/>
    </row>
  </sheetData>
  <sheetProtection/>
  <mergeCells count="3">
    <mergeCell ref="B19:P21"/>
    <mergeCell ref="B36:P38"/>
    <mergeCell ref="B43:N4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1"/>
  <sheetViews>
    <sheetView zoomScale="90" zoomScaleNormal="90" workbookViewId="0" topLeftCell="A1">
      <selection activeCell="B3" sqref="B3"/>
    </sheetView>
  </sheetViews>
  <sheetFormatPr defaultColWidth="9.140625" defaultRowHeight="12.75"/>
  <cols>
    <col min="1" max="1" width="4.57421875" style="19" customWidth="1"/>
    <col min="2" max="2" width="41.28125" style="19" customWidth="1"/>
    <col min="3" max="3" width="15.140625" style="19" customWidth="1"/>
    <col min="4" max="4" width="13.140625" style="19" customWidth="1"/>
    <col min="5" max="5" width="12.8515625" style="19" customWidth="1"/>
    <col min="6" max="6" width="12.00390625" style="19" customWidth="1"/>
    <col min="7" max="7" width="11.57421875" style="19" customWidth="1"/>
    <col min="8" max="8" width="11.00390625" style="19" customWidth="1"/>
    <col min="9" max="9" width="11.28125" style="19" customWidth="1"/>
    <col min="10" max="10" width="11.140625" style="19" customWidth="1"/>
    <col min="11" max="11" width="12.8515625" style="19" customWidth="1"/>
    <col min="12" max="12" width="12.28125" style="19" customWidth="1"/>
    <col min="13" max="13" width="13.8515625" style="19" customWidth="1"/>
    <col min="14" max="14" width="12.28125" style="19" customWidth="1"/>
    <col min="15" max="15" width="13.00390625" style="19" customWidth="1"/>
    <col min="16" max="16" width="12.421875" style="19" customWidth="1"/>
    <col min="17" max="17" width="8.7109375" style="19" customWidth="1"/>
    <col min="18" max="16384" width="9.140625" style="19" customWidth="1"/>
  </cols>
  <sheetData>
    <row r="1" spans="2:16" ht="27" customHeight="1" thickBot="1">
      <c r="B1" s="27" t="s">
        <v>48</v>
      </c>
      <c r="C1" s="198" t="str">
        <f>Subcontracting!D7</f>
        <v>PP1/Cro 1</v>
      </c>
      <c r="H1" s="17"/>
      <c r="I1" s="2"/>
      <c r="J1" s="2"/>
      <c r="K1" s="2"/>
      <c r="L1" s="2"/>
      <c r="M1" s="2"/>
      <c r="N1" s="2"/>
      <c r="O1" s="2"/>
      <c r="P1" s="84" t="s">
        <v>164</v>
      </c>
    </row>
    <row r="2" spans="1:16" ht="39" customHeight="1" thickTop="1">
      <c r="A2" s="54"/>
      <c r="B2" s="55" t="str">
        <f>Subcontracting!B23</f>
        <v>Expressions</v>
      </c>
      <c r="C2" s="55" t="str">
        <f>Subcontracting!C23</f>
        <v>Project assignment</v>
      </c>
      <c r="D2" s="309" t="str">
        <f>'Travel costs'!D8</f>
        <v>1st 3.m. period Q4 2019</v>
      </c>
      <c r="E2" s="309" t="str">
        <f>'Travel costs'!E8</f>
        <v>2nd 3.m. period Q1 2020</v>
      </c>
      <c r="F2" s="309" t="str">
        <f>'Travel costs'!F8</f>
        <v>3rd 3.m. period Q2 2020.</v>
      </c>
      <c r="G2" s="309" t="str">
        <f>'Travel costs'!G8</f>
        <v>4th 3.m. period Q3 2020.</v>
      </c>
      <c r="H2" s="309" t="str">
        <f>'Travel costs'!H8</f>
        <v>5th 3.m. period Q4 2020.</v>
      </c>
      <c r="I2" s="309" t="str">
        <f>'Travel costs'!I8</f>
        <v>6th 3.m. period Q1 2021.</v>
      </c>
      <c r="J2" s="309" t="str">
        <f>'Travel costs'!J8</f>
        <v>7th 3.m. period Q2 2021.</v>
      </c>
      <c r="K2" s="309" t="str">
        <f>'Travel costs'!K8</f>
        <v>8th 3.m. period Q3 2021.</v>
      </c>
      <c r="L2" s="309" t="str">
        <f>'Travel costs'!L8</f>
        <v>9th 3.m. period Q4 2021.</v>
      </c>
      <c r="M2" s="309" t="str">
        <f>'Travel costs'!M8</f>
        <v>10th 3.m. period Q1 2022.</v>
      </c>
      <c r="N2" s="309" t="str">
        <f>'Travel costs'!N8</f>
        <v>11th 3.m. period Q2 2022.</v>
      </c>
      <c r="O2" s="309" t="str">
        <f>'Travel costs'!O8</f>
        <v>12th 3.m. period Q3 2022.</v>
      </c>
      <c r="P2" s="104" t="s">
        <v>35</v>
      </c>
    </row>
    <row r="3" spans="1:16" ht="12.75">
      <c r="A3" s="56">
        <v>1</v>
      </c>
      <c r="B3" s="64" t="s">
        <v>36</v>
      </c>
      <c r="C3" s="62"/>
      <c r="D3" s="57">
        <v>15000</v>
      </c>
      <c r="E3" s="57">
        <v>15000</v>
      </c>
      <c r="F3" s="57">
        <v>15000</v>
      </c>
      <c r="G3" s="57">
        <v>15000</v>
      </c>
      <c r="H3" s="57">
        <v>0</v>
      </c>
      <c r="I3" s="57">
        <v>0</v>
      </c>
      <c r="J3" s="57">
        <v>0</v>
      </c>
      <c r="K3" s="57">
        <v>0</v>
      </c>
      <c r="L3" s="57">
        <v>0</v>
      </c>
      <c r="M3" s="57">
        <v>0</v>
      </c>
      <c r="N3" s="57">
        <v>0</v>
      </c>
      <c r="O3" s="57">
        <v>0</v>
      </c>
      <c r="P3" s="92">
        <f>SUM(D3:O3)</f>
        <v>60000</v>
      </c>
    </row>
    <row r="4" spans="1:16" ht="12.75">
      <c r="A4" s="56">
        <f aca="true" t="shared" si="0" ref="A4:A14">A3+1</f>
        <v>2</v>
      </c>
      <c r="B4" s="64" t="s">
        <v>37</v>
      </c>
      <c r="C4" s="62"/>
      <c r="D4" s="57">
        <v>2500</v>
      </c>
      <c r="E4" s="57">
        <v>2500</v>
      </c>
      <c r="F4" s="57">
        <v>2500</v>
      </c>
      <c r="G4" s="57">
        <v>2500</v>
      </c>
      <c r="H4" s="57">
        <v>0</v>
      </c>
      <c r="I4" s="57">
        <v>0</v>
      </c>
      <c r="J4" s="57">
        <v>0</v>
      </c>
      <c r="K4" s="57">
        <v>0</v>
      </c>
      <c r="L4" s="57">
        <v>0</v>
      </c>
      <c r="M4" s="57">
        <v>0</v>
      </c>
      <c r="N4" s="57">
        <v>0</v>
      </c>
      <c r="O4" s="57">
        <v>0</v>
      </c>
      <c r="P4" s="92">
        <f aca="true" t="shared" si="1" ref="P4:P14">SUM(D4:O4)</f>
        <v>10000</v>
      </c>
    </row>
    <row r="5" spans="1:16" ht="12.75">
      <c r="A5" s="56">
        <f t="shared" si="0"/>
        <v>3</v>
      </c>
      <c r="B5" s="64" t="s">
        <v>61</v>
      </c>
      <c r="C5" s="62"/>
      <c r="D5" s="57">
        <v>30000</v>
      </c>
      <c r="E5" s="57">
        <v>30000</v>
      </c>
      <c r="F5" s="57">
        <v>30000</v>
      </c>
      <c r="G5" s="57">
        <v>30000</v>
      </c>
      <c r="H5" s="57">
        <v>0</v>
      </c>
      <c r="I5" s="57">
        <v>0</v>
      </c>
      <c r="J5" s="57">
        <v>0</v>
      </c>
      <c r="K5" s="57">
        <v>0</v>
      </c>
      <c r="L5" s="57">
        <v>0</v>
      </c>
      <c r="M5" s="57">
        <v>0</v>
      </c>
      <c r="N5" s="57">
        <v>0</v>
      </c>
      <c r="O5" s="57">
        <v>0</v>
      </c>
      <c r="P5" s="92">
        <f t="shared" si="1"/>
        <v>120000</v>
      </c>
    </row>
    <row r="6" spans="1:16" ht="12.75">
      <c r="A6" s="56">
        <f t="shared" si="0"/>
        <v>4</v>
      </c>
      <c r="B6" s="62"/>
      <c r="C6" s="64"/>
      <c r="D6" s="57">
        <v>0</v>
      </c>
      <c r="E6" s="57">
        <v>0</v>
      </c>
      <c r="F6" s="57">
        <v>0</v>
      </c>
      <c r="G6" s="57">
        <v>0</v>
      </c>
      <c r="H6" s="57">
        <v>0</v>
      </c>
      <c r="I6" s="57">
        <v>0</v>
      </c>
      <c r="J6" s="57">
        <v>0</v>
      </c>
      <c r="K6" s="57">
        <v>0</v>
      </c>
      <c r="L6" s="57">
        <v>0</v>
      </c>
      <c r="M6" s="57">
        <v>0</v>
      </c>
      <c r="N6" s="57">
        <v>0</v>
      </c>
      <c r="O6" s="57">
        <v>0</v>
      </c>
      <c r="P6" s="92">
        <f t="shared" si="1"/>
        <v>0</v>
      </c>
    </row>
    <row r="7" spans="1:16" ht="12.75">
      <c r="A7" s="56">
        <f t="shared" si="0"/>
        <v>5</v>
      </c>
      <c r="B7" s="62"/>
      <c r="C7" s="63"/>
      <c r="D7" s="57">
        <v>0</v>
      </c>
      <c r="E7" s="57">
        <v>0</v>
      </c>
      <c r="F7" s="57">
        <v>0</v>
      </c>
      <c r="G7" s="57">
        <v>0</v>
      </c>
      <c r="H7" s="57">
        <v>0</v>
      </c>
      <c r="I7" s="57">
        <v>0</v>
      </c>
      <c r="J7" s="57">
        <v>0</v>
      </c>
      <c r="K7" s="57">
        <v>0</v>
      </c>
      <c r="L7" s="57">
        <v>0</v>
      </c>
      <c r="M7" s="57">
        <v>0</v>
      </c>
      <c r="N7" s="57">
        <v>0</v>
      </c>
      <c r="O7" s="57">
        <v>0</v>
      </c>
      <c r="P7" s="92">
        <f t="shared" si="1"/>
        <v>0</v>
      </c>
    </row>
    <row r="8" spans="1:16" ht="12.75">
      <c r="A8" s="56">
        <f t="shared" si="0"/>
        <v>6</v>
      </c>
      <c r="B8" s="63"/>
      <c r="C8" s="63"/>
      <c r="D8" s="57">
        <v>0</v>
      </c>
      <c r="E8" s="57">
        <v>0</v>
      </c>
      <c r="F8" s="57">
        <v>0</v>
      </c>
      <c r="G8" s="57">
        <v>0</v>
      </c>
      <c r="H8" s="57">
        <v>0</v>
      </c>
      <c r="I8" s="57">
        <v>0</v>
      </c>
      <c r="J8" s="57">
        <v>0</v>
      </c>
      <c r="K8" s="57">
        <v>0</v>
      </c>
      <c r="L8" s="57">
        <v>0</v>
      </c>
      <c r="M8" s="57">
        <v>0</v>
      </c>
      <c r="N8" s="57">
        <v>0</v>
      </c>
      <c r="O8" s="57">
        <v>0</v>
      </c>
      <c r="P8" s="92">
        <f t="shared" si="1"/>
        <v>0</v>
      </c>
    </row>
    <row r="9" spans="1:16" ht="12.75">
      <c r="A9" s="56">
        <f t="shared" si="0"/>
        <v>7</v>
      </c>
      <c r="B9" s="63"/>
      <c r="C9" s="63"/>
      <c r="D9" s="57">
        <v>0</v>
      </c>
      <c r="E9" s="57">
        <v>0</v>
      </c>
      <c r="F9" s="57">
        <v>0</v>
      </c>
      <c r="G9" s="57">
        <v>0</v>
      </c>
      <c r="H9" s="57">
        <v>0</v>
      </c>
      <c r="I9" s="57">
        <v>0</v>
      </c>
      <c r="J9" s="57">
        <v>0</v>
      </c>
      <c r="K9" s="57">
        <v>0</v>
      </c>
      <c r="L9" s="57">
        <v>0</v>
      </c>
      <c r="M9" s="57">
        <v>0</v>
      </c>
      <c r="N9" s="57">
        <v>0</v>
      </c>
      <c r="O9" s="57">
        <v>0</v>
      </c>
      <c r="P9" s="92">
        <f t="shared" si="1"/>
        <v>0</v>
      </c>
    </row>
    <row r="10" spans="1:16" ht="12.75">
      <c r="A10" s="56">
        <f t="shared" si="0"/>
        <v>8</v>
      </c>
      <c r="B10" s="63"/>
      <c r="C10" s="63"/>
      <c r="D10" s="57">
        <v>0</v>
      </c>
      <c r="E10" s="57">
        <v>0</v>
      </c>
      <c r="F10" s="57">
        <v>0</v>
      </c>
      <c r="G10" s="57">
        <v>0</v>
      </c>
      <c r="H10" s="57">
        <v>0</v>
      </c>
      <c r="I10" s="57">
        <v>0</v>
      </c>
      <c r="J10" s="57">
        <v>0</v>
      </c>
      <c r="K10" s="57">
        <v>0</v>
      </c>
      <c r="L10" s="57">
        <v>0</v>
      </c>
      <c r="M10" s="57">
        <v>0</v>
      </c>
      <c r="N10" s="57">
        <v>0</v>
      </c>
      <c r="O10" s="57">
        <v>0</v>
      </c>
      <c r="P10" s="92">
        <f t="shared" si="1"/>
        <v>0</v>
      </c>
    </row>
    <row r="11" spans="1:16" ht="12.75">
      <c r="A11" s="56">
        <f t="shared" si="0"/>
        <v>9</v>
      </c>
      <c r="B11" s="63"/>
      <c r="C11" s="63"/>
      <c r="D11" s="57">
        <v>0</v>
      </c>
      <c r="E11" s="57">
        <v>0</v>
      </c>
      <c r="F11" s="57">
        <v>0</v>
      </c>
      <c r="G11" s="57">
        <v>0</v>
      </c>
      <c r="H11" s="57">
        <v>0</v>
      </c>
      <c r="I11" s="57">
        <v>0</v>
      </c>
      <c r="J11" s="57">
        <v>0</v>
      </c>
      <c r="K11" s="57">
        <v>0</v>
      </c>
      <c r="L11" s="57">
        <v>0</v>
      </c>
      <c r="M11" s="57">
        <v>0</v>
      </c>
      <c r="N11" s="57">
        <v>0</v>
      </c>
      <c r="O11" s="57">
        <v>0</v>
      </c>
      <c r="P11" s="92">
        <f t="shared" si="1"/>
        <v>0</v>
      </c>
    </row>
    <row r="12" spans="1:16" ht="12.75">
      <c r="A12" s="56">
        <f t="shared" si="0"/>
        <v>10</v>
      </c>
      <c r="B12" s="63"/>
      <c r="C12" s="63"/>
      <c r="D12" s="57">
        <v>0</v>
      </c>
      <c r="E12" s="57">
        <v>0</v>
      </c>
      <c r="F12" s="57">
        <v>0</v>
      </c>
      <c r="G12" s="57">
        <v>0</v>
      </c>
      <c r="H12" s="57">
        <v>0</v>
      </c>
      <c r="I12" s="57">
        <v>0</v>
      </c>
      <c r="J12" s="57">
        <v>0</v>
      </c>
      <c r="K12" s="57">
        <v>0</v>
      </c>
      <c r="L12" s="57">
        <v>0</v>
      </c>
      <c r="M12" s="57">
        <v>0</v>
      </c>
      <c r="N12" s="57">
        <v>0</v>
      </c>
      <c r="O12" s="57">
        <v>0</v>
      </c>
      <c r="P12" s="92">
        <f t="shared" si="1"/>
        <v>0</v>
      </c>
    </row>
    <row r="13" spans="1:16" ht="12.75">
      <c r="A13" s="56">
        <f t="shared" si="0"/>
        <v>11</v>
      </c>
      <c r="B13" s="63"/>
      <c r="C13" s="63"/>
      <c r="D13" s="57">
        <v>0</v>
      </c>
      <c r="E13" s="57">
        <v>0</v>
      </c>
      <c r="F13" s="57">
        <v>0</v>
      </c>
      <c r="G13" s="57">
        <v>0</v>
      </c>
      <c r="H13" s="57">
        <v>0</v>
      </c>
      <c r="I13" s="57">
        <v>0</v>
      </c>
      <c r="J13" s="57">
        <v>0</v>
      </c>
      <c r="K13" s="57">
        <v>0</v>
      </c>
      <c r="L13" s="57">
        <v>0</v>
      </c>
      <c r="M13" s="57">
        <v>0</v>
      </c>
      <c r="N13" s="57">
        <v>0</v>
      </c>
      <c r="O13" s="57">
        <v>0</v>
      </c>
      <c r="P13" s="92">
        <f t="shared" si="1"/>
        <v>0</v>
      </c>
    </row>
    <row r="14" spans="1:17" ht="29.25" customHeight="1">
      <c r="A14" s="56">
        <f t="shared" si="0"/>
        <v>12</v>
      </c>
      <c r="B14" s="199" t="s">
        <v>242</v>
      </c>
      <c r="C14" s="80">
        <f>P14/'Budget control'!P14</f>
        <v>0.017208742040956806</v>
      </c>
      <c r="D14" s="266">
        <v>2000</v>
      </c>
      <c r="E14" s="266">
        <v>2000</v>
      </c>
      <c r="F14" s="266">
        <v>2000</v>
      </c>
      <c r="G14" s="266">
        <v>2000</v>
      </c>
      <c r="H14" s="266">
        <v>0</v>
      </c>
      <c r="I14" s="266">
        <v>0</v>
      </c>
      <c r="J14" s="266">
        <v>0</v>
      </c>
      <c r="K14" s="266">
        <v>0</v>
      </c>
      <c r="L14" s="266">
        <v>0</v>
      </c>
      <c r="M14" s="266">
        <v>0</v>
      </c>
      <c r="N14" s="266">
        <v>0</v>
      </c>
      <c r="O14" s="266">
        <v>0</v>
      </c>
      <c r="P14" s="92">
        <f t="shared" si="1"/>
        <v>8000</v>
      </c>
      <c r="Q14" s="17" t="str">
        <f>IF(C14&gt;5%,"Wrong!","OK")</f>
        <v>OK</v>
      </c>
    </row>
    <row r="15" spans="1:16" ht="20.25" customHeight="1" thickBot="1">
      <c r="A15" s="93"/>
      <c r="B15" s="329" t="str">
        <f>P2</f>
        <v>Total other costs</v>
      </c>
      <c r="C15" s="105" t="str">
        <f>Assumptions!B17</f>
        <v>PP1</v>
      </c>
      <c r="D15" s="94">
        <f aca="true" t="shared" si="2" ref="D15:P15">SUM(D3:D14)</f>
        <v>49500</v>
      </c>
      <c r="E15" s="94">
        <f t="shared" si="2"/>
        <v>49500</v>
      </c>
      <c r="F15" s="94">
        <f t="shared" si="2"/>
        <v>49500</v>
      </c>
      <c r="G15" s="94">
        <f t="shared" si="2"/>
        <v>49500</v>
      </c>
      <c r="H15" s="94">
        <f t="shared" si="2"/>
        <v>0</v>
      </c>
      <c r="I15" s="94">
        <f t="shared" si="2"/>
        <v>0</v>
      </c>
      <c r="J15" s="94">
        <f aca="true" t="shared" si="3" ref="J15:O15">SUM(J3:J14)</f>
        <v>0</v>
      </c>
      <c r="K15" s="94">
        <f t="shared" si="3"/>
        <v>0</v>
      </c>
      <c r="L15" s="94">
        <f t="shared" si="3"/>
        <v>0</v>
      </c>
      <c r="M15" s="94">
        <f t="shared" si="3"/>
        <v>0</v>
      </c>
      <c r="N15" s="94">
        <f t="shared" si="3"/>
        <v>0</v>
      </c>
      <c r="O15" s="330">
        <f t="shared" si="3"/>
        <v>0</v>
      </c>
      <c r="P15" s="95">
        <f t="shared" si="2"/>
        <v>198000</v>
      </c>
    </row>
    <row r="16" ht="13.5" thickTop="1"/>
    <row r="17" spans="1:15" ht="12.75">
      <c r="A17" s="14" t="s">
        <v>241</v>
      </c>
      <c r="B17"/>
      <c r="C17"/>
      <c r="D17"/>
      <c r="E17" s="21"/>
      <c r="F17" s="21"/>
      <c r="G17"/>
      <c r="H17"/>
      <c r="I17"/>
      <c r="J17"/>
      <c r="K17"/>
      <c r="L17"/>
      <c r="M17"/>
      <c r="N17"/>
      <c r="O17"/>
    </row>
    <row r="18" ht="12.75">
      <c r="B18" s="15"/>
    </row>
    <row r="19" ht="12.75">
      <c r="B19" s="15"/>
    </row>
    <row r="20" ht="12.75">
      <c r="B20" s="15"/>
    </row>
    <row r="21" spans="2:16" ht="19.5" thickBot="1">
      <c r="B21" s="27" t="s">
        <v>49</v>
      </c>
      <c r="C21" s="198" t="str">
        <f>Subcontracting!D22</f>
        <v>PP2/Cro 2</v>
      </c>
      <c r="H21" s="17"/>
      <c r="I21" s="2"/>
      <c r="J21" s="2"/>
      <c r="K21" s="2"/>
      <c r="L21" s="2"/>
      <c r="M21" s="2"/>
      <c r="N21" s="2"/>
      <c r="O21" s="2"/>
      <c r="P21" s="84" t="s">
        <v>164</v>
      </c>
    </row>
    <row r="22" spans="1:16" ht="44.25" customHeight="1" thickTop="1">
      <c r="A22" s="54"/>
      <c r="B22" s="55" t="str">
        <f>$B$2</f>
        <v>Expressions</v>
      </c>
      <c r="C22" s="55" t="str">
        <f>$C$2</f>
        <v>Project assignment</v>
      </c>
      <c r="D22" s="103" t="str">
        <f aca="true" t="shared" si="4" ref="D22:O22">D2</f>
        <v>1st 3.m. period Q4 2019</v>
      </c>
      <c r="E22" s="103" t="str">
        <f t="shared" si="4"/>
        <v>2nd 3.m. period Q1 2020</v>
      </c>
      <c r="F22" s="103" t="str">
        <f t="shared" si="4"/>
        <v>3rd 3.m. period Q2 2020.</v>
      </c>
      <c r="G22" s="103" t="str">
        <f t="shared" si="4"/>
        <v>4th 3.m. period Q3 2020.</v>
      </c>
      <c r="H22" s="103" t="str">
        <f t="shared" si="4"/>
        <v>5th 3.m. period Q4 2020.</v>
      </c>
      <c r="I22" s="103" t="str">
        <f t="shared" si="4"/>
        <v>6th 3.m. period Q1 2021.</v>
      </c>
      <c r="J22" s="103" t="str">
        <f t="shared" si="4"/>
        <v>7th 3.m. period Q2 2021.</v>
      </c>
      <c r="K22" s="103" t="str">
        <f t="shared" si="4"/>
        <v>8th 3.m. period Q3 2021.</v>
      </c>
      <c r="L22" s="103" t="str">
        <f t="shared" si="4"/>
        <v>9th 3.m. period Q4 2021.</v>
      </c>
      <c r="M22" s="103" t="str">
        <f t="shared" si="4"/>
        <v>10th 3.m. period Q1 2022.</v>
      </c>
      <c r="N22" s="103" t="str">
        <f t="shared" si="4"/>
        <v>11th 3.m. period Q2 2022.</v>
      </c>
      <c r="O22" s="103" t="str">
        <f t="shared" si="4"/>
        <v>12th 3.m. period Q3 2022.</v>
      </c>
      <c r="P22" s="104" t="str">
        <f>$P$2</f>
        <v>Total other costs</v>
      </c>
    </row>
    <row r="23" spans="1:16" ht="12.75">
      <c r="A23" s="56">
        <v>1</v>
      </c>
      <c r="B23" s="64" t="s">
        <v>36</v>
      </c>
      <c r="C23" s="62"/>
      <c r="D23" s="57">
        <v>20000</v>
      </c>
      <c r="E23" s="57">
        <v>20000</v>
      </c>
      <c r="F23" s="57">
        <v>20000</v>
      </c>
      <c r="G23" s="57">
        <v>20000</v>
      </c>
      <c r="H23" s="57">
        <v>0</v>
      </c>
      <c r="I23" s="57">
        <v>0</v>
      </c>
      <c r="J23" s="57">
        <v>0</v>
      </c>
      <c r="K23" s="57">
        <v>0</v>
      </c>
      <c r="L23" s="57">
        <v>0</v>
      </c>
      <c r="M23" s="57">
        <v>0</v>
      </c>
      <c r="N23" s="57">
        <v>0</v>
      </c>
      <c r="O23" s="57">
        <v>0</v>
      </c>
      <c r="P23" s="92">
        <f>SUM(D23:O23)</f>
        <v>80000</v>
      </c>
    </row>
    <row r="24" spans="1:16" ht="12.75">
      <c r="A24" s="56">
        <f aca="true" t="shared" si="5" ref="A24:A34">A23+1</f>
        <v>2</v>
      </c>
      <c r="B24" s="64" t="s">
        <v>37</v>
      </c>
      <c r="C24" s="62"/>
      <c r="D24" s="57">
        <v>3000</v>
      </c>
      <c r="E24" s="57">
        <v>3000</v>
      </c>
      <c r="F24" s="57">
        <v>3000</v>
      </c>
      <c r="G24" s="57">
        <v>3000</v>
      </c>
      <c r="H24" s="57">
        <v>0</v>
      </c>
      <c r="I24" s="57">
        <v>0</v>
      </c>
      <c r="J24" s="57">
        <v>0</v>
      </c>
      <c r="K24" s="57">
        <v>0</v>
      </c>
      <c r="L24" s="57">
        <v>0</v>
      </c>
      <c r="M24" s="57">
        <v>0</v>
      </c>
      <c r="N24" s="57">
        <v>0</v>
      </c>
      <c r="O24" s="57">
        <v>0</v>
      </c>
      <c r="P24" s="92">
        <f aca="true" t="shared" si="6" ref="P24:P34">SUM(D24:O24)</f>
        <v>12000</v>
      </c>
    </row>
    <row r="25" spans="1:16" ht="12.75">
      <c r="A25" s="56">
        <f t="shared" si="5"/>
        <v>3</v>
      </c>
      <c r="B25" s="62"/>
      <c r="C25" s="62"/>
      <c r="D25" s="57">
        <v>0</v>
      </c>
      <c r="E25" s="57">
        <v>0</v>
      </c>
      <c r="F25" s="57">
        <v>0</v>
      </c>
      <c r="G25" s="57">
        <v>0</v>
      </c>
      <c r="H25" s="57">
        <v>0</v>
      </c>
      <c r="I25" s="57">
        <v>0</v>
      </c>
      <c r="J25" s="57">
        <v>0</v>
      </c>
      <c r="K25" s="57">
        <v>0</v>
      </c>
      <c r="L25" s="57">
        <v>0</v>
      </c>
      <c r="M25" s="57">
        <v>0</v>
      </c>
      <c r="N25" s="57">
        <v>0</v>
      </c>
      <c r="O25" s="57">
        <v>0</v>
      </c>
      <c r="P25" s="92">
        <f t="shared" si="6"/>
        <v>0</v>
      </c>
    </row>
    <row r="26" spans="1:16" ht="12.75">
      <c r="A26" s="56">
        <f t="shared" si="5"/>
        <v>4</v>
      </c>
      <c r="B26" s="62"/>
      <c r="C26" s="64"/>
      <c r="D26" s="57">
        <v>0</v>
      </c>
      <c r="E26" s="57">
        <v>0</v>
      </c>
      <c r="F26" s="57">
        <v>0</v>
      </c>
      <c r="G26" s="57">
        <v>0</v>
      </c>
      <c r="H26" s="57">
        <v>0</v>
      </c>
      <c r="I26" s="57">
        <v>0</v>
      </c>
      <c r="J26" s="57">
        <v>0</v>
      </c>
      <c r="K26" s="57">
        <v>0</v>
      </c>
      <c r="L26" s="57">
        <v>0</v>
      </c>
      <c r="M26" s="57">
        <v>0</v>
      </c>
      <c r="N26" s="57">
        <v>0</v>
      </c>
      <c r="O26" s="57">
        <v>0</v>
      </c>
      <c r="P26" s="92">
        <f t="shared" si="6"/>
        <v>0</v>
      </c>
    </row>
    <row r="27" spans="1:16" ht="12.75">
      <c r="A27" s="56">
        <f t="shared" si="5"/>
        <v>5</v>
      </c>
      <c r="B27" s="62"/>
      <c r="C27" s="63"/>
      <c r="D27" s="57">
        <v>0</v>
      </c>
      <c r="E27" s="57">
        <v>0</v>
      </c>
      <c r="F27" s="57">
        <v>0</v>
      </c>
      <c r="G27" s="57">
        <v>0</v>
      </c>
      <c r="H27" s="57">
        <v>0</v>
      </c>
      <c r="I27" s="57">
        <v>0</v>
      </c>
      <c r="J27" s="57">
        <v>0</v>
      </c>
      <c r="K27" s="57">
        <v>0</v>
      </c>
      <c r="L27" s="57">
        <v>0</v>
      </c>
      <c r="M27" s="57">
        <v>0</v>
      </c>
      <c r="N27" s="57">
        <v>0</v>
      </c>
      <c r="O27" s="57">
        <v>0</v>
      </c>
      <c r="P27" s="92">
        <f t="shared" si="6"/>
        <v>0</v>
      </c>
    </row>
    <row r="28" spans="1:16" ht="12.75">
      <c r="A28" s="56">
        <f t="shared" si="5"/>
        <v>6</v>
      </c>
      <c r="B28" s="63"/>
      <c r="C28" s="63"/>
      <c r="D28" s="57">
        <v>0</v>
      </c>
      <c r="E28" s="57">
        <v>0</v>
      </c>
      <c r="F28" s="57">
        <v>0</v>
      </c>
      <c r="G28" s="57">
        <v>0</v>
      </c>
      <c r="H28" s="57">
        <v>0</v>
      </c>
      <c r="I28" s="57">
        <v>0</v>
      </c>
      <c r="J28" s="57">
        <v>0</v>
      </c>
      <c r="K28" s="57">
        <v>0</v>
      </c>
      <c r="L28" s="57">
        <v>0</v>
      </c>
      <c r="M28" s="57">
        <v>0</v>
      </c>
      <c r="N28" s="57">
        <v>0</v>
      </c>
      <c r="O28" s="57">
        <v>0</v>
      </c>
      <c r="P28" s="92">
        <f t="shared" si="6"/>
        <v>0</v>
      </c>
    </row>
    <row r="29" spans="1:16" ht="12.75">
      <c r="A29" s="56">
        <f t="shared" si="5"/>
        <v>7</v>
      </c>
      <c r="B29" s="63"/>
      <c r="C29" s="63"/>
      <c r="D29" s="57">
        <v>0</v>
      </c>
      <c r="E29" s="57">
        <v>0</v>
      </c>
      <c r="F29" s="57">
        <v>0</v>
      </c>
      <c r="G29" s="57">
        <v>0</v>
      </c>
      <c r="H29" s="57">
        <v>0</v>
      </c>
      <c r="I29" s="57">
        <v>0</v>
      </c>
      <c r="J29" s="57">
        <v>0</v>
      </c>
      <c r="K29" s="57">
        <v>0</v>
      </c>
      <c r="L29" s="57">
        <v>0</v>
      </c>
      <c r="M29" s="57">
        <v>0</v>
      </c>
      <c r="N29" s="57">
        <v>0</v>
      </c>
      <c r="O29" s="57">
        <v>0</v>
      </c>
      <c r="P29" s="92">
        <f t="shared" si="6"/>
        <v>0</v>
      </c>
    </row>
    <row r="30" spans="1:16" ht="12.75">
      <c r="A30" s="56">
        <f t="shared" si="5"/>
        <v>8</v>
      </c>
      <c r="B30" s="63"/>
      <c r="C30" s="63"/>
      <c r="D30" s="57">
        <v>0</v>
      </c>
      <c r="E30" s="57">
        <v>0</v>
      </c>
      <c r="F30" s="57">
        <v>0</v>
      </c>
      <c r="G30" s="57">
        <v>0</v>
      </c>
      <c r="H30" s="57">
        <v>0</v>
      </c>
      <c r="I30" s="57">
        <v>0</v>
      </c>
      <c r="J30" s="57">
        <v>0</v>
      </c>
      <c r="K30" s="57">
        <v>0</v>
      </c>
      <c r="L30" s="57">
        <v>0</v>
      </c>
      <c r="M30" s="57">
        <v>0</v>
      </c>
      <c r="N30" s="57">
        <v>0</v>
      </c>
      <c r="O30" s="57">
        <v>0</v>
      </c>
      <c r="P30" s="92">
        <f t="shared" si="6"/>
        <v>0</v>
      </c>
    </row>
    <row r="31" spans="1:16" ht="12.75">
      <c r="A31" s="56">
        <f t="shared" si="5"/>
        <v>9</v>
      </c>
      <c r="B31" s="63"/>
      <c r="C31" s="63"/>
      <c r="D31" s="57">
        <v>0</v>
      </c>
      <c r="E31" s="57">
        <v>0</v>
      </c>
      <c r="F31" s="57">
        <v>0</v>
      </c>
      <c r="G31" s="57">
        <v>0</v>
      </c>
      <c r="H31" s="57">
        <v>0</v>
      </c>
      <c r="I31" s="57">
        <v>0</v>
      </c>
      <c r="J31" s="57">
        <v>0</v>
      </c>
      <c r="K31" s="57">
        <v>0</v>
      </c>
      <c r="L31" s="57">
        <v>0</v>
      </c>
      <c r="M31" s="57">
        <v>0</v>
      </c>
      <c r="N31" s="57">
        <v>0</v>
      </c>
      <c r="O31" s="57">
        <v>0</v>
      </c>
      <c r="P31" s="92">
        <f t="shared" si="6"/>
        <v>0</v>
      </c>
    </row>
    <row r="32" spans="1:16" ht="12.75">
      <c r="A32" s="56">
        <f t="shared" si="5"/>
        <v>10</v>
      </c>
      <c r="B32" s="63"/>
      <c r="C32" s="63"/>
      <c r="D32" s="57">
        <v>0</v>
      </c>
      <c r="E32" s="57">
        <v>0</v>
      </c>
      <c r="F32" s="57">
        <v>0</v>
      </c>
      <c r="G32" s="57">
        <v>0</v>
      </c>
      <c r="H32" s="57">
        <v>0</v>
      </c>
      <c r="I32" s="57">
        <v>0</v>
      </c>
      <c r="J32" s="57">
        <v>0</v>
      </c>
      <c r="K32" s="57">
        <v>0</v>
      </c>
      <c r="L32" s="57">
        <v>0</v>
      </c>
      <c r="M32" s="57">
        <v>0</v>
      </c>
      <c r="N32" s="57">
        <v>0</v>
      </c>
      <c r="O32" s="57">
        <v>0</v>
      </c>
      <c r="P32" s="92">
        <f t="shared" si="6"/>
        <v>0</v>
      </c>
    </row>
    <row r="33" spans="1:16" ht="12.75">
      <c r="A33" s="56">
        <f t="shared" si="5"/>
        <v>11</v>
      </c>
      <c r="B33" s="63"/>
      <c r="C33" s="63"/>
      <c r="D33" s="57">
        <v>0</v>
      </c>
      <c r="E33" s="57">
        <v>0</v>
      </c>
      <c r="F33" s="57">
        <v>0</v>
      </c>
      <c r="G33" s="57">
        <v>0</v>
      </c>
      <c r="H33" s="57">
        <v>0</v>
      </c>
      <c r="I33" s="57">
        <v>0</v>
      </c>
      <c r="J33" s="57">
        <v>0</v>
      </c>
      <c r="K33" s="57">
        <v>0</v>
      </c>
      <c r="L33" s="57">
        <v>0</v>
      </c>
      <c r="M33" s="57">
        <v>0</v>
      </c>
      <c r="N33" s="57">
        <v>0</v>
      </c>
      <c r="O33" s="57">
        <v>0</v>
      </c>
      <c r="P33" s="92">
        <f t="shared" si="6"/>
        <v>0</v>
      </c>
    </row>
    <row r="34" spans="1:17" ht="25.5">
      <c r="A34" s="56">
        <f t="shared" si="5"/>
        <v>12</v>
      </c>
      <c r="B34" s="199" t="s">
        <v>242</v>
      </c>
      <c r="C34" s="80">
        <f>P34/'Budget control'!P22</f>
        <v>0.019009599847923202</v>
      </c>
      <c r="D34" s="266">
        <v>2000</v>
      </c>
      <c r="E34" s="266">
        <v>2000</v>
      </c>
      <c r="F34" s="266">
        <v>2000</v>
      </c>
      <c r="G34" s="266">
        <v>2000</v>
      </c>
      <c r="H34" s="266">
        <v>0</v>
      </c>
      <c r="I34" s="266">
        <v>0</v>
      </c>
      <c r="J34" s="266">
        <v>0</v>
      </c>
      <c r="K34" s="266">
        <v>0</v>
      </c>
      <c r="L34" s="266">
        <v>0</v>
      </c>
      <c r="M34" s="266">
        <v>0</v>
      </c>
      <c r="N34" s="266">
        <v>0</v>
      </c>
      <c r="O34" s="266">
        <v>0</v>
      </c>
      <c r="P34" s="92">
        <f t="shared" si="6"/>
        <v>8000</v>
      </c>
      <c r="Q34" s="17" t="str">
        <f>IF(C34&gt;5%,"Wrong!","OK")</f>
        <v>OK</v>
      </c>
    </row>
    <row r="35" spans="1:16" ht="18.75" customHeight="1" thickBot="1">
      <c r="A35" s="93"/>
      <c r="B35" s="105" t="str">
        <f>P22</f>
        <v>Total other costs</v>
      </c>
      <c r="C35" s="105" t="str">
        <f>Assumptions!B18</f>
        <v>PP2</v>
      </c>
      <c r="D35" s="94">
        <f aca="true" t="shared" si="7" ref="D35:P35">SUM(D23:D34)</f>
        <v>25000</v>
      </c>
      <c r="E35" s="94">
        <f t="shared" si="7"/>
        <v>25000</v>
      </c>
      <c r="F35" s="94">
        <f t="shared" si="7"/>
        <v>25000</v>
      </c>
      <c r="G35" s="94">
        <f t="shared" si="7"/>
        <v>25000</v>
      </c>
      <c r="H35" s="94">
        <f t="shared" si="7"/>
        <v>0</v>
      </c>
      <c r="I35" s="94">
        <f t="shared" si="7"/>
        <v>0</v>
      </c>
      <c r="J35" s="94">
        <f aca="true" t="shared" si="8" ref="J35:O35">SUM(J23:J34)</f>
        <v>0</v>
      </c>
      <c r="K35" s="94">
        <f t="shared" si="8"/>
        <v>0</v>
      </c>
      <c r="L35" s="94">
        <f t="shared" si="8"/>
        <v>0</v>
      </c>
      <c r="M35" s="94">
        <f t="shared" si="8"/>
        <v>0</v>
      </c>
      <c r="N35" s="94">
        <f t="shared" si="8"/>
        <v>0</v>
      </c>
      <c r="O35" s="94">
        <f t="shared" si="8"/>
        <v>0</v>
      </c>
      <c r="P35" s="95">
        <f t="shared" si="7"/>
        <v>100000</v>
      </c>
    </row>
    <row r="36" ht="13.5" thickTop="1"/>
    <row r="37" spans="2:14" ht="12.75">
      <c r="B37" s="14" t="s">
        <v>241</v>
      </c>
      <c r="C37"/>
      <c r="D37"/>
      <c r="E37"/>
      <c r="F37" s="21"/>
      <c r="G37" s="21"/>
      <c r="H37"/>
      <c r="I37"/>
      <c r="J37"/>
      <c r="K37"/>
      <c r="L37"/>
      <c r="M37"/>
      <c r="N37"/>
    </row>
    <row r="38" ht="12.75">
      <c r="B38" s="15"/>
    </row>
    <row r="39" ht="12.75">
      <c r="B39" s="15"/>
    </row>
    <row r="40" spans="2:18" ht="12.75">
      <c r="B40" s="264" t="s">
        <v>240</v>
      </c>
      <c r="C40" s="6"/>
      <c r="D40" s="6"/>
      <c r="E40" s="5"/>
      <c r="F40" s="22"/>
      <c r="G40" s="22"/>
      <c r="H40" s="7"/>
      <c r="I40" s="7"/>
      <c r="J40" s="7"/>
      <c r="K40" s="7"/>
      <c r="L40" s="7"/>
      <c r="M40" s="7"/>
      <c r="N40" s="7"/>
      <c r="O40" s="7"/>
      <c r="P40" s="7"/>
      <c r="Q40" s="7"/>
      <c r="R40" s="7"/>
    </row>
    <row r="41" spans="2:15" ht="19.5" customHeight="1">
      <c r="B41" s="344" t="s">
        <v>243</v>
      </c>
      <c r="C41" s="344"/>
      <c r="D41" s="344"/>
      <c r="E41" s="344"/>
      <c r="F41" s="344"/>
      <c r="G41" s="344"/>
      <c r="H41" s="344"/>
      <c r="I41" s="344"/>
      <c r="J41" s="344"/>
      <c r="K41" s="344"/>
      <c r="L41" s="344"/>
      <c r="M41" s="344"/>
      <c r="N41" s="344"/>
      <c r="O41" s="344"/>
    </row>
  </sheetData>
  <sheetProtection/>
  <mergeCells count="1">
    <mergeCell ref="B41:O41"/>
  </mergeCells>
  <printOptions/>
  <pageMargins left="0" right="0" top="0.9448818897637796" bottom="0.4330708661417323" header="0.1968503937007874" footer="0.1968503937007874"/>
  <pageSetup horizontalDpi="600" verticalDpi="600" orientation="landscape" paperSize="9" scale="8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7.xml><?xml version="1.0" encoding="utf-8"?>
<worksheet xmlns="http://schemas.openxmlformats.org/spreadsheetml/2006/main" xmlns:r="http://schemas.openxmlformats.org/officeDocument/2006/relationships">
  <dimension ref="A2:W45"/>
  <sheetViews>
    <sheetView zoomScale="90" zoomScaleNormal="90" zoomScalePageLayoutView="55" workbookViewId="0" topLeftCell="A1">
      <selection activeCell="V24" sqref="V24"/>
    </sheetView>
  </sheetViews>
  <sheetFormatPr defaultColWidth="9.140625" defaultRowHeight="12.75"/>
  <cols>
    <col min="1" max="1" width="7.140625" style="0" customWidth="1"/>
    <col min="2" max="2" width="2.28125" style="0" customWidth="1"/>
    <col min="3" max="3" width="49.28125" style="0" customWidth="1"/>
    <col min="4" max="4" width="14.421875" style="0" customWidth="1"/>
    <col min="5" max="5" width="13.57421875" style="0" customWidth="1"/>
    <col min="6" max="6" width="13.8515625" style="0" customWidth="1"/>
    <col min="7" max="7" width="12.8515625" style="0" customWidth="1"/>
    <col min="8" max="8" width="13.140625" style="0" hidden="1" customWidth="1"/>
    <col min="9" max="9" width="12.8515625" style="0" hidden="1" customWidth="1"/>
    <col min="10" max="10" width="11.00390625" style="0" customWidth="1"/>
    <col min="11" max="11" width="12.421875" style="0" customWidth="1"/>
    <col min="12" max="13" width="13.57421875" style="0" customWidth="1"/>
    <col min="14" max="14" width="13.421875" style="0" customWidth="1"/>
    <col min="15" max="15" width="14.00390625" style="0" customWidth="1"/>
    <col min="16" max="16" width="12.28125" style="0" customWidth="1"/>
    <col min="17" max="17" width="12.7109375" style="0" bestFit="1" customWidth="1"/>
    <col min="18" max="18" width="11.421875" style="0" customWidth="1"/>
    <col min="19" max="19" width="12.140625" style="0" customWidth="1"/>
    <col min="20" max="20" width="11.28125" style="0" customWidth="1"/>
    <col min="21" max="21" width="3.00390625" style="0" customWidth="1"/>
    <col min="22" max="22" width="17.00390625" style="0" customWidth="1"/>
    <col min="23" max="24" width="11.00390625" style="0" bestFit="1" customWidth="1"/>
    <col min="25" max="25" width="10.28125" style="0" bestFit="1" customWidth="1"/>
    <col min="26" max="27" width="11.00390625" style="0" bestFit="1" customWidth="1"/>
    <col min="28" max="28" width="10.28125" style="0" bestFit="1" customWidth="1"/>
    <col min="29" max="29" width="14.8515625" style="0" bestFit="1" customWidth="1"/>
    <col min="30" max="30" width="11.00390625" style="0" bestFit="1" customWidth="1"/>
    <col min="32" max="32" width="13.140625" style="0" bestFit="1" customWidth="1"/>
    <col min="33" max="33" width="11.00390625" style="0" bestFit="1" customWidth="1"/>
  </cols>
  <sheetData>
    <row r="2" ht="12.75">
      <c r="F2" s="28"/>
    </row>
    <row r="3" spans="3:6" ht="12.75">
      <c r="C3" s="28"/>
      <c r="F3" s="28"/>
    </row>
    <row r="5" spans="2:18" ht="13.5" thickBot="1">
      <c r="B5" s="27" t="s">
        <v>230</v>
      </c>
      <c r="P5" s="84" t="s">
        <v>164</v>
      </c>
      <c r="Q5" s="83"/>
      <c r="R5" s="84"/>
    </row>
    <row r="6" spans="1:18" ht="44.25" customHeight="1" thickTop="1">
      <c r="A6" s="345" t="s">
        <v>231</v>
      </c>
      <c r="B6" s="346"/>
      <c r="C6" s="347"/>
      <c r="D6" s="188" t="str">
        <f>'Other costs'!D2</f>
        <v>1st 3.m. period Q4 2019</v>
      </c>
      <c r="E6" s="188" t="str">
        <f>'Other costs'!E2</f>
        <v>2nd 3.m. period Q1 2020</v>
      </c>
      <c r="F6" s="188" t="str">
        <f>'Other costs'!F2</f>
        <v>3rd 3.m. period Q2 2020.</v>
      </c>
      <c r="G6" s="188" t="str">
        <f>'Other costs'!G2</f>
        <v>4th 3.m. period Q3 2020.</v>
      </c>
      <c r="H6" s="188" t="str">
        <f>'Other costs'!H2</f>
        <v>5th 3.m. period Q4 2020.</v>
      </c>
      <c r="I6" s="188" t="str">
        <f>'Other costs'!I2</f>
        <v>6th 3.m. period Q1 2021.</v>
      </c>
      <c r="J6" s="188" t="str">
        <f>'Other costs'!J2</f>
        <v>7th 3.m. period Q2 2021.</v>
      </c>
      <c r="K6" s="188" t="str">
        <f>'Other costs'!K2</f>
        <v>8th 3.m. period Q3 2021.</v>
      </c>
      <c r="L6" s="188" t="str">
        <f>'Other costs'!L2</f>
        <v>9th 3.m. period Q4 2021.</v>
      </c>
      <c r="M6" s="188" t="str">
        <f>'Other costs'!M2</f>
        <v>10th 3.m. period Q1 2022.</v>
      </c>
      <c r="N6" s="188" t="str">
        <f>'Other costs'!N2</f>
        <v>11th 3.m. period Q2 2022.</v>
      </c>
      <c r="O6" s="188" t="str">
        <f>'Other costs'!O2</f>
        <v>12th 3.m. period Q3 2022.</v>
      </c>
      <c r="P6" s="70" t="s">
        <v>39</v>
      </c>
      <c r="Q6" s="71" t="s">
        <v>40</v>
      </c>
      <c r="R6" s="72" t="s">
        <v>41</v>
      </c>
    </row>
    <row r="7" spans="1:18" ht="12.75">
      <c r="A7" s="116" t="str">
        <f>Assumptions!B17</f>
        <v>PP1</v>
      </c>
      <c r="B7" s="106" t="str">
        <f>"Development expenses list for partner "&amp;'Personal c.&amp;Equipment'!G8</f>
        <v>Development expenses list for partner PP1/Cro 1</v>
      </c>
      <c r="C7" s="10"/>
      <c r="D7" s="11">
        <f aca="true" t="shared" si="0" ref="D7:I7">SUM(D8:D12)</f>
        <v>219550</v>
      </c>
      <c r="E7" s="11">
        <f t="shared" si="0"/>
        <v>181750</v>
      </c>
      <c r="F7" s="11">
        <f t="shared" si="0"/>
        <v>186750</v>
      </c>
      <c r="G7" s="11">
        <f t="shared" si="0"/>
        <v>186750</v>
      </c>
      <c r="H7" s="11">
        <f t="shared" si="0"/>
        <v>0</v>
      </c>
      <c r="I7" s="11">
        <f t="shared" si="0"/>
        <v>0</v>
      </c>
      <c r="J7" s="11">
        <f aca="true" t="shared" si="1" ref="J7:O7">SUM(J8:J12)</f>
        <v>0</v>
      </c>
      <c r="K7" s="11">
        <f t="shared" si="1"/>
        <v>0</v>
      </c>
      <c r="L7" s="11">
        <f t="shared" si="1"/>
        <v>0</v>
      </c>
      <c r="M7" s="11">
        <f t="shared" si="1"/>
        <v>0</v>
      </c>
      <c r="N7" s="11">
        <f t="shared" si="1"/>
        <v>0</v>
      </c>
      <c r="O7" s="11">
        <f t="shared" si="1"/>
        <v>0</v>
      </c>
      <c r="P7" s="108">
        <f>SUM(P8:P12)</f>
        <v>774800</v>
      </c>
      <c r="Q7" s="109"/>
      <c r="R7" s="115" t="str">
        <f>IF(P7&gt;0.75*P44,"Wrong!","OK")</f>
        <v>OK</v>
      </c>
    </row>
    <row r="8" spans="1:18" ht="12.75">
      <c r="A8" s="68"/>
      <c r="B8" s="73"/>
      <c r="C8" s="107" t="str">
        <f>'Personal c.&amp;Equipment'!C17</f>
        <v>Total personnel costs</v>
      </c>
      <c r="D8" s="74">
        <f>'Personal c.&amp;Equipment'!G17</f>
        <v>117250</v>
      </c>
      <c r="E8" s="74">
        <f>'Personal c.&amp;Equipment'!H17</f>
        <v>117250</v>
      </c>
      <c r="F8" s="74">
        <f>'Personal c.&amp;Equipment'!I17</f>
        <v>117250</v>
      </c>
      <c r="G8" s="74">
        <f>'Personal c.&amp;Equipment'!J17</f>
        <v>117250</v>
      </c>
      <c r="H8" s="74">
        <f>'Personal c.&amp;Equipment'!K17</f>
        <v>0</v>
      </c>
      <c r="I8" s="74">
        <f>'Personal c.&amp;Equipment'!L17</f>
        <v>0</v>
      </c>
      <c r="J8" s="74">
        <f>'Personal c.&amp;Equipment'!M17</f>
        <v>0</v>
      </c>
      <c r="K8" s="74">
        <f>'Personal c.&amp;Equipment'!N17</f>
        <v>0</v>
      </c>
      <c r="L8" s="74">
        <f>'Personal c.&amp;Equipment'!O17</f>
        <v>0</v>
      </c>
      <c r="M8" s="74">
        <f>'Personal c.&amp;Equipment'!P17</f>
        <v>0</v>
      </c>
      <c r="N8" s="74">
        <f>'Personal c.&amp;Equipment'!Q17</f>
        <v>0</v>
      </c>
      <c r="O8" s="74">
        <f>'Personal c.&amp;Equipment'!R17</f>
        <v>0</v>
      </c>
      <c r="P8" s="111">
        <f aca="true" t="shared" si="2" ref="P8:P14">SUM(D8:O8)</f>
        <v>469000</v>
      </c>
      <c r="Q8" s="112"/>
      <c r="R8" s="113"/>
    </row>
    <row r="9" spans="1:22" ht="12.75">
      <c r="A9" s="68"/>
      <c r="B9" s="69"/>
      <c r="C9" s="74" t="str">
        <f>'Personal c.&amp;Equipment'!C57</f>
        <v>Total Equip. &amp; Consumables</v>
      </c>
      <c r="D9" s="74">
        <f>'Personal c.&amp;Equipment'!G57</f>
        <v>40800</v>
      </c>
      <c r="E9" s="74">
        <f>'Personal c.&amp;Equipment'!H57</f>
        <v>0</v>
      </c>
      <c r="F9" s="74">
        <f>'Personal c.&amp;Equipment'!I57</f>
        <v>0</v>
      </c>
      <c r="G9" s="74">
        <f>'Personal c.&amp;Equipment'!J57</f>
        <v>0</v>
      </c>
      <c r="H9" s="74">
        <f>'Personal c.&amp;Equipment'!K57</f>
        <v>0</v>
      </c>
      <c r="I9" s="74">
        <f>'Personal c.&amp;Equipment'!L57</f>
        <v>0</v>
      </c>
      <c r="J9" s="74">
        <f>'Personal c.&amp;Equipment'!M57</f>
        <v>0</v>
      </c>
      <c r="K9" s="74">
        <f>'Personal c.&amp;Equipment'!N57</f>
        <v>0</v>
      </c>
      <c r="L9" s="74">
        <f>'Personal c.&amp;Equipment'!O57</f>
        <v>0</v>
      </c>
      <c r="M9" s="74">
        <f>'Personal c.&amp;Equipment'!P57</f>
        <v>0</v>
      </c>
      <c r="N9" s="74">
        <f>'Personal c.&amp;Equipment'!Q57</f>
        <v>0</v>
      </c>
      <c r="O9" s="74">
        <f>'Personal c.&amp;Equipment'!R57</f>
        <v>0</v>
      </c>
      <c r="P9" s="111">
        <f t="shared" si="2"/>
        <v>40800</v>
      </c>
      <c r="Q9" s="112"/>
      <c r="R9" s="113"/>
      <c r="V9" s="4"/>
    </row>
    <row r="10" spans="1:18" ht="12.75">
      <c r="A10" s="68"/>
      <c r="B10" s="69"/>
      <c r="C10" s="107" t="str">
        <f>Subcontracting!B16</f>
        <v>Total Subcontracting costs</v>
      </c>
      <c r="D10" s="74">
        <f>Subcontracting!D16</f>
        <v>5000</v>
      </c>
      <c r="E10" s="74">
        <f>Subcontracting!E16</f>
        <v>15000</v>
      </c>
      <c r="F10" s="74">
        <f>Subcontracting!F16</f>
        <v>13000</v>
      </c>
      <c r="G10" s="74">
        <f>Subcontracting!G16</f>
        <v>20000</v>
      </c>
      <c r="H10" s="74">
        <f>Subcontracting!H16</f>
        <v>0</v>
      </c>
      <c r="I10" s="74">
        <f>Subcontracting!I16</f>
        <v>0</v>
      </c>
      <c r="J10" s="74">
        <f>Subcontracting!J16</f>
        <v>0</v>
      </c>
      <c r="K10" s="74">
        <f>Subcontracting!K16</f>
        <v>0</v>
      </c>
      <c r="L10" s="74">
        <f>Subcontracting!L16</f>
        <v>0</v>
      </c>
      <c r="M10" s="74">
        <f>Subcontracting!M16</f>
        <v>0</v>
      </c>
      <c r="N10" s="74">
        <f>Subcontracting!N16</f>
        <v>0</v>
      </c>
      <c r="O10" s="74">
        <f>Subcontracting!O16</f>
        <v>0</v>
      </c>
      <c r="P10" s="111">
        <f t="shared" si="2"/>
        <v>53000</v>
      </c>
      <c r="Q10" s="112"/>
      <c r="R10" s="113"/>
    </row>
    <row r="11" spans="1:18" ht="12.75">
      <c r="A11" s="68"/>
      <c r="B11" s="69"/>
      <c r="C11" s="107" t="s">
        <v>153</v>
      </c>
      <c r="D11" s="74">
        <f>'Travel costs'!D16</f>
        <v>7000</v>
      </c>
      <c r="E11" s="74">
        <f>'Travel costs'!E16</f>
        <v>0</v>
      </c>
      <c r="F11" s="74">
        <f>'Travel costs'!F16</f>
        <v>7000</v>
      </c>
      <c r="G11" s="74">
        <f>'Travel costs'!G16</f>
        <v>0</v>
      </c>
      <c r="H11" s="74">
        <f>'Travel costs'!H16</f>
        <v>0</v>
      </c>
      <c r="I11" s="74">
        <f>'Travel costs'!I16</f>
        <v>0</v>
      </c>
      <c r="J11" s="74">
        <f>'Travel costs'!J16</f>
        <v>0</v>
      </c>
      <c r="K11" s="74">
        <f>'Travel costs'!K16</f>
        <v>0</v>
      </c>
      <c r="L11" s="74">
        <f>'Travel costs'!L16</f>
        <v>0</v>
      </c>
      <c r="M11" s="74">
        <f>'Travel costs'!M16</f>
        <v>0</v>
      </c>
      <c r="N11" s="74">
        <f>'Travel costs'!N16</f>
        <v>0</v>
      </c>
      <c r="O11" s="74">
        <f>'Travel costs'!O16</f>
        <v>0</v>
      </c>
      <c r="P11" s="111">
        <f t="shared" si="2"/>
        <v>14000</v>
      </c>
      <c r="Q11" s="112"/>
      <c r="R11" s="113"/>
    </row>
    <row r="12" spans="1:22" ht="12.75">
      <c r="A12" s="68"/>
      <c r="B12" s="69"/>
      <c r="C12" s="131" t="str">
        <f>'Other costs'!B15</f>
        <v>Total other costs</v>
      </c>
      <c r="D12" s="129">
        <f>'Other costs'!D15:G15</f>
        <v>49500</v>
      </c>
      <c r="E12" s="129">
        <f>'Other costs'!E15:H15</f>
        <v>49500</v>
      </c>
      <c r="F12" s="129">
        <f>'Other costs'!F15:I15</f>
        <v>49500</v>
      </c>
      <c r="G12" s="129">
        <f>'Other costs'!G15:J15</f>
        <v>49500</v>
      </c>
      <c r="H12" s="129">
        <f>'Other costs'!H15</f>
        <v>0</v>
      </c>
      <c r="I12" s="129">
        <f>'Other costs'!I15</f>
        <v>0</v>
      </c>
      <c r="J12" s="129">
        <f>'Other costs'!J15</f>
        <v>0</v>
      </c>
      <c r="K12" s="129">
        <f>'Other costs'!K15</f>
        <v>0</v>
      </c>
      <c r="L12" s="129">
        <f>'Other costs'!L15</f>
        <v>0</v>
      </c>
      <c r="M12" s="129">
        <f>'Other costs'!M15</f>
        <v>0</v>
      </c>
      <c r="N12" s="129">
        <f>'Other costs'!N15</f>
        <v>0</v>
      </c>
      <c r="O12" s="129">
        <f>'Other costs'!O15</f>
        <v>0</v>
      </c>
      <c r="P12" s="130">
        <f t="shared" si="2"/>
        <v>198000</v>
      </c>
      <c r="Q12" s="112"/>
      <c r="R12" s="113"/>
      <c r="V12" s="4"/>
    </row>
    <row r="13" spans="1:18" s="3" customFormat="1" ht="17.25" customHeight="1">
      <c r="A13" s="246">
        <v>0.4</v>
      </c>
      <c r="B13" s="202"/>
      <c r="C13" s="203" t="str">
        <f>"Financing commitment "&amp;'Personal c.&amp;Equipment'!G8</f>
        <v>Financing commitment PP1/Cro 1</v>
      </c>
      <c r="D13" s="204">
        <f>$A$13*D7</f>
        <v>87820</v>
      </c>
      <c r="E13" s="204">
        <f aca="true" t="shared" si="3" ref="E13:O13">$A$13*E7</f>
        <v>72700</v>
      </c>
      <c r="F13" s="204">
        <f t="shared" si="3"/>
        <v>74700</v>
      </c>
      <c r="G13" s="204">
        <f t="shared" si="3"/>
        <v>74700</v>
      </c>
      <c r="H13" s="204">
        <f t="shared" si="3"/>
        <v>0</v>
      </c>
      <c r="I13" s="204">
        <f t="shared" si="3"/>
        <v>0</v>
      </c>
      <c r="J13" s="204">
        <f t="shared" si="3"/>
        <v>0</v>
      </c>
      <c r="K13" s="204">
        <f t="shared" si="3"/>
        <v>0</v>
      </c>
      <c r="L13" s="204">
        <f t="shared" si="3"/>
        <v>0</v>
      </c>
      <c r="M13" s="204">
        <f t="shared" si="3"/>
        <v>0</v>
      </c>
      <c r="N13" s="204">
        <f t="shared" si="3"/>
        <v>0</v>
      </c>
      <c r="O13" s="204">
        <f t="shared" si="3"/>
        <v>0</v>
      </c>
      <c r="P13" s="205">
        <f t="shared" si="2"/>
        <v>309920</v>
      </c>
      <c r="Q13" s="206"/>
      <c r="R13" s="114"/>
    </row>
    <row r="14" spans="1:18" s="3" customFormat="1" ht="12.75">
      <c r="A14" s="247">
        <f>100%-A13</f>
        <v>0.6</v>
      </c>
      <c r="B14" s="202"/>
      <c r="C14" s="203" t="s">
        <v>235</v>
      </c>
      <c r="D14" s="204">
        <f>D7-D13</f>
        <v>131730</v>
      </c>
      <c r="E14" s="204">
        <f aca="true" t="shared" si="4" ref="E14:O14">E7-E13</f>
        <v>109050</v>
      </c>
      <c r="F14" s="204">
        <f t="shared" si="4"/>
        <v>112050</v>
      </c>
      <c r="G14" s="204">
        <f t="shared" si="4"/>
        <v>112050</v>
      </c>
      <c r="H14" s="204">
        <f t="shared" si="4"/>
        <v>0</v>
      </c>
      <c r="I14" s="204">
        <f t="shared" si="4"/>
        <v>0</v>
      </c>
      <c r="J14" s="204">
        <f t="shared" si="4"/>
        <v>0</v>
      </c>
      <c r="K14" s="204">
        <f t="shared" si="4"/>
        <v>0</v>
      </c>
      <c r="L14" s="204">
        <f t="shared" si="4"/>
        <v>0</v>
      </c>
      <c r="M14" s="204">
        <f t="shared" si="4"/>
        <v>0</v>
      </c>
      <c r="N14" s="204">
        <f t="shared" si="4"/>
        <v>0</v>
      </c>
      <c r="O14" s="204">
        <f t="shared" si="4"/>
        <v>0</v>
      </c>
      <c r="P14" s="205">
        <f t="shared" si="2"/>
        <v>464880</v>
      </c>
      <c r="Q14" s="206"/>
      <c r="R14" s="114" t="str">
        <f>IF(A14&gt;60%,"Krivo!","OK")</f>
        <v>OK</v>
      </c>
    </row>
    <row r="15" spans="1:18" ht="12.75">
      <c r="A15" s="116" t="str">
        <f>Assumptions!B18</f>
        <v>PP2</v>
      </c>
      <c r="B15" s="106" t="str">
        <f>"Development expenses list for partner "&amp;'Personal c.&amp;Equipment'!G24</f>
        <v>Development expenses list for partner PP2/Cro 2</v>
      </c>
      <c r="C15" s="10"/>
      <c r="D15" s="11">
        <f aca="true" t="shared" si="5" ref="D15:I15">SUM(D16:D20)</f>
        <v>222600</v>
      </c>
      <c r="E15" s="11">
        <f t="shared" si="5"/>
        <v>188600</v>
      </c>
      <c r="F15" s="11">
        <f t="shared" si="5"/>
        <v>150600</v>
      </c>
      <c r="G15" s="11">
        <f t="shared" si="5"/>
        <v>139600</v>
      </c>
      <c r="H15" s="11">
        <f t="shared" si="5"/>
        <v>0</v>
      </c>
      <c r="I15" s="11">
        <f t="shared" si="5"/>
        <v>0</v>
      </c>
      <c r="J15" s="11">
        <f aca="true" t="shared" si="6" ref="J15:O15">SUM(J16:J20)</f>
        <v>0</v>
      </c>
      <c r="K15" s="11">
        <f t="shared" si="6"/>
        <v>0</v>
      </c>
      <c r="L15" s="11">
        <f t="shared" si="6"/>
        <v>0</v>
      </c>
      <c r="M15" s="11">
        <f t="shared" si="6"/>
        <v>0</v>
      </c>
      <c r="N15" s="11">
        <f t="shared" si="6"/>
        <v>0</v>
      </c>
      <c r="O15" s="11">
        <f t="shared" si="6"/>
        <v>0</v>
      </c>
      <c r="P15" s="108">
        <f>SUM(P16:P20)</f>
        <v>701400</v>
      </c>
      <c r="Q15" s="109"/>
      <c r="R15" s="114" t="str">
        <f>IF(P15&gt;0.75*P44,"Wrong!","OK")</f>
        <v>OK</v>
      </c>
    </row>
    <row r="16" spans="1:18" ht="12.75">
      <c r="A16" s="68"/>
      <c r="B16" s="73"/>
      <c r="C16" s="107" t="str">
        <f>C8</f>
        <v>Total personnel costs</v>
      </c>
      <c r="D16" s="74">
        <f>'Personal c.&amp;Equipment'!G33</f>
        <v>107600</v>
      </c>
      <c r="E16" s="74">
        <f>'Personal c.&amp;Equipment'!H33</f>
        <v>107600</v>
      </c>
      <c r="F16" s="74">
        <f>'Personal c.&amp;Equipment'!I33</f>
        <v>107600</v>
      </c>
      <c r="G16" s="74">
        <f>'Personal c.&amp;Equipment'!J33</f>
        <v>107600</v>
      </c>
      <c r="H16" s="74">
        <f>'Personal c.&amp;Equipment'!K33</f>
        <v>0</v>
      </c>
      <c r="I16" s="74">
        <f>'Personal c.&amp;Equipment'!L33</f>
        <v>0</v>
      </c>
      <c r="J16" s="74">
        <f>'Personal c.&amp;Equipment'!M33</f>
        <v>0</v>
      </c>
      <c r="K16" s="74">
        <f>'Personal c.&amp;Equipment'!N33</f>
        <v>0</v>
      </c>
      <c r="L16" s="74">
        <f>'Personal c.&amp;Equipment'!O33</f>
        <v>0</v>
      </c>
      <c r="M16" s="74">
        <f>'Personal c.&amp;Equipment'!P33</f>
        <v>0</v>
      </c>
      <c r="N16" s="74">
        <f>'Personal c.&amp;Equipment'!Q33</f>
        <v>0</v>
      </c>
      <c r="O16" s="74">
        <f>'Personal c.&amp;Equipment'!R33</f>
        <v>0</v>
      </c>
      <c r="P16" s="111">
        <f aca="true" t="shared" si="7" ref="P16:P22">SUM(D16:O16)</f>
        <v>430400</v>
      </c>
      <c r="Q16" s="112"/>
      <c r="R16" s="113"/>
    </row>
    <row r="17" spans="1:18" ht="12.75">
      <c r="A17" s="68"/>
      <c r="B17" s="69"/>
      <c r="C17" s="107" t="str">
        <f>C9</f>
        <v>Total Equip. &amp; Consumables</v>
      </c>
      <c r="D17" s="74">
        <f>'Personal c.&amp;Equipment'!G72</f>
        <v>70000</v>
      </c>
      <c r="E17" s="74">
        <f>'Personal c.&amp;Equipment'!H72</f>
        <v>36000</v>
      </c>
      <c r="F17" s="74">
        <f>'Personal c.&amp;Equipment'!I72</f>
        <v>0</v>
      </c>
      <c r="G17" s="74">
        <f>'Personal c.&amp;Equipment'!J72</f>
        <v>0</v>
      </c>
      <c r="H17" s="74">
        <f>'Personal c.&amp;Equipment'!K72</f>
        <v>0</v>
      </c>
      <c r="I17" s="74">
        <f>'Personal c.&amp;Equipment'!L72</f>
        <v>0</v>
      </c>
      <c r="J17" s="74">
        <f>'Personal c.&amp;Equipment'!M72</f>
        <v>0</v>
      </c>
      <c r="K17" s="74">
        <f>'Personal c.&amp;Equipment'!N72</f>
        <v>0</v>
      </c>
      <c r="L17" s="74">
        <f>'Personal c.&amp;Equipment'!O72</f>
        <v>0</v>
      </c>
      <c r="M17" s="74">
        <f>'Personal c.&amp;Equipment'!P72</f>
        <v>0</v>
      </c>
      <c r="N17" s="74">
        <f>'Personal c.&amp;Equipment'!Q72</f>
        <v>0</v>
      </c>
      <c r="O17" s="74">
        <f>'Personal c.&amp;Equipment'!R72</f>
        <v>0</v>
      </c>
      <c r="P17" s="111">
        <f t="shared" si="7"/>
        <v>106000</v>
      </c>
      <c r="Q17" s="112"/>
      <c r="R17" s="113"/>
    </row>
    <row r="18" spans="1:18" ht="12.75">
      <c r="A18" s="68"/>
      <c r="B18" s="69"/>
      <c r="C18" s="107" t="str">
        <f>C10</f>
        <v>Total Subcontracting costs</v>
      </c>
      <c r="D18" s="74">
        <f>Subcontracting!D31</f>
        <v>13000</v>
      </c>
      <c r="E18" s="74">
        <f>Subcontracting!E31</f>
        <v>13000</v>
      </c>
      <c r="F18" s="74">
        <f>Subcontracting!F31</f>
        <v>18000</v>
      </c>
      <c r="G18" s="74">
        <f>Subcontracting!G31</f>
        <v>0</v>
      </c>
      <c r="H18" s="74">
        <f>Subcontracting!H31</f>
        <v>0</v>
      </c>
      <c r="I18" s="74">
        <f>Subcontracting!I31</f>
        <v>0</v>
      </c>
      <c r="J18" s="74">
        <f>Subcontracting!J31</f>
        <v>0</v>
      </c>
      <c r="K18" s="74">
        <f>Subcontracting!K31</f>
        <v>0</v>
      </c>
      <c r="L18" s="74">
        <f>Subcontracting!L31</f>
        <v>0</v>
      </c>
      <c r="M18" s="74">
        <f>Subcontracting!M31</f>
        <v>0</v>
      </c>
      <c r="N18" s="74">
        <f>Subcontracting!N31</f>
        <v>0</v>
      </c>
      <c r="O18" s="74">
        <f>Subcontracting!O31</f>
        <v>0</v>
      </c>
      <c r="P18" s="111">
        <f t="shared" si="7"/>
        <v>44000</v>
      </c>
      <c r="Q18" s="112"/>
      <c r="R18" s="113"/>
    </row>
    <row r="19" spans="1:18" ht="12.75">
      <c r="A19" s="68"/>
      <c r="B19" s="69"/>
      <c r="C19" s="107" t="str">
        <f>C11</f>
        <v>Total travel costs</v>
      </c>
      <c r="D19" s="74">
        <f>'Travel costs'!D33</f>
        <v>7000</v>
      </c>
      <c r="E19" s="74">
        <f>'Travel costs'!E33</f>
        <v>7000</v>
      </c>
      <c r="F19" s="74">
        <f>'Travel costs'!F33</f>
        <v>0</v>
      </c>
      <c r="G19" s="74">
        <f>'Travel costs'!G33</f>
        <v>7000</v>
      </c>
      <c r="H19" s="74">
        <f>'Travel costs'!H33</f>
        <v>0</v>
      </c>
      <c r="I19" s="74">
        <f>'Travel costs'!I33</f>
        <v>0</v>
      </c>
      <c r="J19" s="74">
        <f>'Travel costs'!J33</f>
        <v>0</v>
      </c>
      <c r="K19" s="74">
        <f>'Travel costs'!K33</f>
        <v>0</v>
      </c>
      <c r="L19" s="74">
        <f>'Travel costs'!L33</f>
        <v>0</v>
      </c>
      <c r="M19" s="74">
        <f>'Travel costs'!M33</f>
        <v>0</v>
      </c>
      <c r="N19" s="74">
        <f>'Travel costs'!N33</f>
        <v>0</v>
      </c>
      <c r="O19" s="74">
        <f>'Travel costs'!O33</f>
        <v>0</v>
      </c>
      <c r="P19" s="111">
        <f t="shared" si="7"/>
        <v>21000</v>
      </c>
      <c r="Q19" s="112"/>
      <c r="R19" s="113"/>
    </row>
    <row r="20" spans="1:18" ht="12.75">
      <c r="A20" s="68"/>
      <c r="B20" s="69"/>
      <c r="C20" s="131" t="str">
        <f>C12</f>
        <v>Total other costs</v>
      </c>
      <c r="D20" s="129">
        <f>'Other costs'!D35</f>
        <v>25000</v>
      </c>
      <c r="E20" s="129">
        <f>'Other costs'!E35</f>
        <v>25000</v>
      </c>
      <c r="F20" s="129">
        <f>'Other costs'!F35</f>
        <v>25000</v>
      </c>
      <c r="G20" s="129">
        <f>'Other costs'!G35</f>
        <v>25000</v>
      </c>
      <c r="H20" s="129">
        <f>'Other costs'!H35</f>
        <v>0</v>
      </c>
      <c r="I20" s="129">
        <f>'Other costs'!I35</f>
        <v>0</v>
      </c>
      <c r="J20" s="129">
        <f>'Other costs'!J35</f>
        <v>0</v>
      </c>
      <c r="K20" s="129">
        <f>'Other costs'!K35</f>
        <v>0</v>
      </c>
      <c r="L20" s="129">
        <f>'Other costs'!L35</f>
        <v>0</v>
      </c>
      <c r="M20" s="129">
        <f>'Other costs'!M35</f>
        <v>0</v>
      </c>
      <c r="N20" s="129">
        <f>'Other costs'!N35</f>
        <v>0</v>
      </c>
      <c r="O20" s="129">
        <f>'Other costs'!O35</f>
        <v>0</v>
      </c>
      <c r="P20" s="111">
        <f t="shared" si="7"/>
        <v>100000</v>
      </c>
      <c r="Q20" s="112"/>
      <c r="R20" s="113"/>
    </row>
    <row r="21" spans="1:18" ht="12.75">
      <c r="A21" s="246">
        <v>0.4</v>
      </c>
      <c r="B21" s="69"/>
      <c r="C21" s="203" t="str">
        <f>"Financing commitment "&amp;'Personal c.&amp;Equipment'!G24</f>
        <v>Financing commitment PP2/Cro 2</v>
      </c>
      <c r="D21" s="204">
        <f>$A$21*D15</f>
        <v>89040</v>
      </c>
      <c r="E21" s="204">
        <f aca="true" t="shared" si="8" ref="E21:O21">$A$21*E15</f>
        <v>75440</v>
      </c>
      <c r="F21" s="204">
        <f t="shared" si="8"/>
        <v>60240</v>
      </c>
      <c r="G21" s="204">
        <f t="shared" si="8"/>
        <v>55840</v>
      </c>
      <c r="H21" s="204">
        <f t="shared" si="8"/>
        <v>0</v>
      </c>
      <c r="I21" s="204">
        <f t="shared" si="8"/>
        <v>0</v>
      </c>
      <c r="J21" s="204">
        <f t="shared" si="8"/>
        <v>0</v>
      </c>
      <c r="K21" s="204">
        <f t="shared" si="8"/>
        <v>0</v>
      </c>
      <c r="L21" s="204">
        <f t="shared" si="8"/>
        <v>0</v>
      </c>
      <c r="M21" s="204">
        <f t="shared" si="8"/>
        <v>0</v>
      </c>
      <c r="N21" s="204">
        <f t="shared" si="8"/>
        <v>0</v>
      </c>
      <c r="O21" s="204">
        <f t="shared" si="8"/>
        <v>0</v>
      </c>
      <c r="P21" s="111">
        <f t="shared" si="7"/>
        <v>280560</v>
      </c>
      <c r="Q21" s="112"/>
      <c r="R21" s="113"/>
    </row>
    <row r="22" spans="1:18" ht="12.75">
      <c r="A22" s="247">
        <v>0.6</v>
      </c>
      <c r="B22" s="69"/>
      <c r="C22" s="221" t="str">
        <f>C14</f>
        <v>Financing commitment Eurostars part</v>
      </c>
      <c r="D22" s="204">
        <f>D15-D21</f>
        <v>133560</v>
      </c>
      <c r="E22" s="204">
        <f aca="true" t="shared" si="9" ref="E22:O22">E15-E21</f>
        <v>113160</v>
      </c>
      <c r="F22" s="204">
        <f t="shared" si="9"/>
        <v>90360</v>
      </c>
      <c r="G22" s="204">
        <f t="shared" si="9"/>
        <v>83760</v>
      </c>
      <c r="H22" s="204">
        <f t="shared" si="9"/>
        <v>0</v>
      </c>
      <c r="I22" s="204">
        <f t="shared" si="9"/>
        <v>0</v>
      </c>
      <c r="J22" s="204">
        <f t="shared" si="9"/>
        <v>0</v>
      </c>
      <c r="K22" s="204">
        <f t="shared" si="9"/>
        <v>0</v>
      </c>
      <c r="L22" s="204">
        <f t="shared" si="9"/>
        <v>0</v>
      </c>
      <c r="M22" s="204">
        <f t="shared" si="9"/>
        <v>0</v>
      </c>
      <c r="N22" s="204">
        <f t="shared" si="9"/>
        <v>0</v>
      </c>
      <c r="O22" s="204">
        <f t="shared" si="9"/>
        <v>0</v>
      </c>
      <c r="P22" s="111">
        <f t="shared" si="7"/>
        <v>420840</v>
      </c>
      <c r="Q22" s="112"/>
      <c r="R22" s="114" t="str">
        <f>IF(A22&gt;60%,"Krivo!","OK")</f>
        <v>OK</v>
      </c>
    </row>
    <row r="23" spans="1:18" ht="12.75">
      <c r="A23" s="116" t="s">
        <v>43</v>
      </c>
      <c r="B23" s="106" t="s">
        <v>42</v>
      </c>
      <c r="C23" s="10"/>
      <c r="D23" s="11">
        <f aca="true" t="shared" si="10" ref="D23:O23">D7+D15</f>
        <v>442150</v>
      </c>
      <c r="E23" s="11">
        <f t="shared" si="10"/>
        <v>370350</v>
      </c>
      <c r="F23" s="11">
        <f t="shared" si="10"/>
        <v>337350</v>
      </c>
      <c r="G23" s="11">
        <f t="shared" si="10"/>
        <v>326350</v>
      </c>
      <c r="H23" s="11">
        <f t="shared" si="10"/>
        <v>0</v>
      </c>
      <c r="I23" s="11">
        <f t="shared" si="10"/>
        <v>0</v>
      </c>
      <c r="J23" s="11">
        <f t="shared" si="10"/>
        <v>0</v>
      </c>
      <c r="K23" s="11">
        <f t="shared" si="10"/>
        <v>0</v>
      </c>
      <c r="L23" s="11">
        <f t="shared" si="10"/>
        <v>0</v>
      </c>
      <c r="M23" s="11">
        <f t="shared" si="10"/>
        <v>0</v>
      </c>
      <c r="N23" s="11">
        <f t="shared" si="10"/>
        <v>0</v>
      </c>
      <c r="O23" s="11">
        <f t="shared" si="10"/>
        <v>0</v>
      </c>
      <c r="P23" s="108">
        <f>SUM(D23:O23)</f>
        <v>1476200</v>
      </c>
      <c r="Q23" s="109" t="s">
        <v>254</v>
      </c>
      <c r="R23" s="110" t="str">
        <f>IF(P23&gt;Q23,"Wrong!","OK")</f>
        <v>OK</v>
      </c>
    </row>
    <row r="24" spans="1:18" ht="12.75">
      <c r="A24" s="207"/>
      <c r="B24" s="208"/>
      <c r="C24" s="209" t="s">
        <v>232</v>
      </c>
      <c r="D24" s="210">
        <f>D14+D22</f>
        <v>265290</v>
      </c>
      <c r="E24" s="210">
        <f>E14+E22</f>
        <v>222210</v>
      </c>
      <c r="F24" s="210">
        <f aca="true" t="shared" si="11" ref="F24:O24">F14+F22</f>
        <v>202410</v>
      </c>
      <c r="G24" s="210">
        <f t="shared" si="11"/>
        <v>195810</v>
      </c>
      <c r="H24" s="210">
        <f t="shared" si="11"/>
        <v>0</v>
      </c>
      <c r="I24" s="210">
        <f t="shared" si="11"/>
        <v>0</v>
      </c>
      <c r="J24" s="210">
        <f t="shared" si="11"/>
        <v>0</v>
      </c>
      <c r="K24" s="210">
        <f t="shared" si="11"/>
        <v>0</v>
      </c>
      <c r="L24" s="210">
        <f t="shared" si="11"/>
        <v>0</v>
      </c>
      <c r="M24" s="210">
        <f t="shared" si="11"/>
        <v>0</v>
      </c>
      <c r="N24" s="210">
        <f t="shared" si="11"/>
        <v>0</v>
      </c>
      <c r="O24" s="210">
        <f t="shared" si="11"/>
        <v>0</v>
      </c>
      <c r="P24" s="211">
        <f>SUM(D24:O24)</f>
        <v>885720</v>
      </c>
      <c r="Q24" s="212">
        <v>1480000</v>
      </c>
      <c r="R24" s="213" t="str">
        <f>IF(P24&gt;Q24,"Wrong!","OK")</f>
        <v>OK</v>
      </c>
    </row>
    <row r="25" spans="1:18" ht="12.75">
      <c r="A25" s="207"/>
      <c r="B25" s="208"/>
      <c r="C25" s="209"/>
      <c r="D25" s="210"/>
      <c r="E25" s="210"/>
      <c r="F25" s="210"/>
      <c r="G25" s="210"/>
      <c r="H25" s="210"/>
      <c r="I25" s="210"/>
      <c r="J25" s="210"/>
      <c r="K25" s="210"/>
      <c r="L25" s="210"/>
      <c r="M25" s="210"/>
      <c r="N25" s="210"/>
      <c r="O25" s="210"/>
      <c r="P25" s="211"/>
      <c r="Q25" s="268"/>
      <c r="R25" s="269"/>
    </row>
    <row r="26" spans="1:18" ht="12.75">
      <c r="A26" s="116" t="str">
        <f>Assumptions!B19</f>
        <v>PP3</v>
      </c>
      <c r="B26" s="106" t="str">
        <f>Assumptions!B68</f>
        <v>Table No. 10-027: Detail Slo 1 partner info</v>
      </c>
      <c r="C26" s="10"/>
      <c r="D26" s="11">
        <f>SUM(D27:D31)</f>
        <v>250000</v>
      </c>
      <c r="E26" s="11">
        <f aca="true" t="shared" si="12" ref="E26:P26">SUM(E27:E31)</f>
        <v>250000</v>
      </c>
      <c r="F26" s="11">
        <f t="shared" si="12"/>
        <v>250000</v>
      </c>
      <c r="G26" s="11">
        <f t="shared" si="12"/>
        <v>250000</v>
      </c>
      <c r="H26" s="11">
        <f t="shared" si="12"/>
        <v>0</v>
      </c>
      <c r="I26" s="11">
        <f t="shared" si="12"/>
        <v>0</v>
      </c>
      <c r="J26" s="11">
        <f t="shared" si="12"/>
        <v>0</v>
      </c>
      <c r="K26" s="11">
        <f t="shared" si="12"/>
        <v>0</v>
      </c>
      <c r="L26" s="11">
        <f t="shared" si="12"/>
        <v>0</v>
      </c>
      <c r="M26" s="11">
        <f t="shared" si="12"/>
        <v>0</v>
      </c>
      <c r="N26" s="11">
        <f t="shared" si="12"/>
        <v>0</v>
      </c>
      <c r="O26" s="11">
        <f t="shared" si="12"/>
        <v>0</v>
      </c>
      <c r="P26" s="108">
        <f t="shared" si="12"/>
        <v>1000000</v>
      </c>
      <c r="Q26" s="109"/>
      <c r="R26" s="115" t="str">
        <f>IF(P26&gt;0.75*P44,"Wrong!","OK")</f>
        <v>OK</v>
      </c>
    </row>
    <row r="27" spans="1:18" ht="12.75">
      <c r="A27" s="68"/>
      <c r="B27" s="73"/>
      <c r="C27" s="107" t="str">
        <f>C16</f>
        <v>Total personnel costs</v>
      </c>
      <c r="D27" s="74">
        <v>100000</v>
      </c>
      <c r="E27" s="74">
        <v>100000</v>
      </c>
      <c r="F27" s="74">
        <v>100000</v>
      </c>
      <c r="G27" s="74">
        <v>100000</v>
      </c>
      <c r="H27" s="74">
        <v>0</v>
      </c>
      <c r="I27" s="74">
        <v>0</v>
      </c>
      <c r="J27" s="74">
        <v>0</v>
      </c>
      <c r="K27" s="74">
        <v>0</v>
      </c>
      <c r="L27" s="74">
        <v>0</v>
      </c>
      <c r="M27" s="74">
        <v>0</v>
      </c>
      <c r="N27" s="74">
        <v>0</v>
      </c>
      <c r="O27" s="74">
        <v>0</v>
      </c>
      <c r="P27" s="111">
        <f aca="true" t="shared" si="13" ref="P27:P33">SUM(D27:O27)</f>
        <v>400000</v>
      </c>
      <c r="Q27" s="112"/>
      <c r="R27" s="113"/>
    </row>
    <row r="28" spans="1:18" ht="12.75">
      <c r="A28" s="68"/>
      <c r="B28" s="69"/>
      <c r="C28" s="107" t="str">
        <f>C17</f>
        <v>Total Equip. &amp; Consumables</v>
      </c>
      <c r="D28" s="74">
        <v>60000</v>
      </c>
      <c r="E28" s="74">
        <v>60000</v>
      </c>
      <c r="F28" s="74">
        <v>60000</v>
      </c>
      <c r="G28" s="74">
        <v>60000</v>
      </c>
      <c r="H28" s="74">
        <v>0</v>
      </c>
      <c r="I28" s="74">
        <v>0</v>
      </c>
      <c r="J28" s="74">
        <v>0</v>
      </c>
      <c r="K28" s="74">
        <v>0</v>
      </c>
      <c r="L28" s="74">
        <v>0</v>
      </c>
      <c r="M28" s="74">
        <v>0</v>
      </c>
      <c r="N28" s="74">
        <v>0</v>
      </c>
      <c r="O28" s="74">
        <v>0</v>
      </c>
      <c r="P28" s="111">
        <f t="shared" si="13"/>
        <v>240000</v>
      </c>
      <c r="Q28" s="112"/>
      <c r="R28" s="113"/>
    </row>
    <row r="29" spans="1:18" ht="12.75">
      <c r="A29" s="68"/>
      <c r="B29" s="69"/>
      <c r="C29" s="107" t="str">
        <f>C18</f>
        <v>Total Subcontracting costs</v>
      </c>
      <c r="D29" s="74">
        <v>25000</v>
      </c>
      <c r="E29" s="74">
        <v>25000</v>
      </c>
      <c r="F29" s="74">
        <v>25000</v>
      </c>
      <c r="G29" s="74">
        <v>25000</v>
      </c>
      <c r="H29" s="74">
        <f>Subcontracting!H47</f>
        <v>0</v>
      </c>
      <c r="I29" s="74">
        <f>Subcontracting!I47</f>
        <v>0</v>
      </c>
      <c r="J29" s="74">
        <f>Subcontracting!J47</f>
        <v>0</v>
      </c>
      <c r="K29" s="74">
        <f>Subcontracting!K47</f>
        <v>0</v>
      </c>
      <c r="L29" s="74">
        <f>Subcontracting!L47</f>
        <v>0</v>
      </c>
      <c r="M29" s="74">
        <f>Subcontracting!M47</f>
        <v>0</v>
      </c>
      <c r="N29" s="74">
        <f>Subcontracting!N47</f>
        <v>0</v>
      </c>
      <c r="O29" s="74">
        <f>Subcontracting!O47</f>
        <v>0</v>
      </c>
      <c r="P29" s="111">
        <f t="shared" si="13"/>
        <v>100000</v>
      </c>
      <c r="Q29" s="112"/>
      <c r="R29" s="113"/>
    </row>
    <row r="30" spans="1:18" ht="12.75">
      <c r="A30" s="68"/>
      <c r="B30" s="69"/>
      <c r="C30" s="107" t="str">
        <f>C19</f>
        <v>Total travel costs</v>
      </c>
      <c r="D30" s="74">
        <v>15000</v>
      </c>
      <c r="E30" s="74">
        <v>15000</v>
      </c>
      <c r="F30" s="74">
        <v>15000</v>
      </c>
      <c r="G30" s="74">
        <v>15000</v>
      </c>
      <c r="H30" s="74">
        <v>0</v>
      </c>
      <c r="I30" s="74">
        <v>0</v>
      </c>
      <c r="J30" s="74">
        <v>0</v>
      </c>
      <c r="K30" s="74">
        <v>0</v>
      </c>
      <c r="L30" s="74">
        <v>0</v>
      </c>
      <c r="M30" s="74">
        <v>0</v>
      </c>
      <c r="N30" s="74">
        <v>0</v>
      </c>
      <c r="O30" s="74">
        <v>0</v>
      </c>
      <c r="P30" s="111">
        <f t="shared" si="13"/>
        <v>60000</v>
      </c>
      <c r="Q30" s="112"/>
      <c r="R30" s="113"/>
    </row>
    <row r="31" spans="1:18" ht="12.75">
      <c r="A31" s="68"/>
      <c r="B31" s="69"/>
      <c r="C31" s="131" t="str">
        <f>C20</f>
        <v>Total other costs</v>
      </c>
      <c r="D31" s="129">
        <v>50000</v>
      </c>
      <c r="E31" s="129">
        <v>50000</v>
      </c>
      <c r="F31" s="129">
        <v>50000</v>
      </c>
      <c r="G31" s="129">
        <v>50000</v>
      </c>
      <c r="H31" s="129">
        <v>0</v>
      </c>
      <c r="I31" s="129">
        <v>0</v>
      </c>
      <c r="J31" s="129">
        <v>0</v>
      </c>
      <c r="K31" s="129">
        <v>0</v>
      </c>
      <c r="L31" s="129">
        <v>0</v>
      </c>
      <c r="M31" s="129">
        <v>0</v>
      </c>
      <c r="N31" s="129">
        <v>0</v>
      </c>
      <c r="O31" s="129">
        <v>0</v>
      </c>
      <c r="P31" s="111">
        <f t="shared" si="13"/>
        <v>200000</v>
      </c>
      <c r="Q31" s="112"/>
      <c r="R31" s="113"/>
    </row>
    <row r="32" spans="1:18" ht="12.75">
      <c r="A32" s="246">
        <v>0.5</v>
      </c>
      <c r="B32" s="69"/>
      <c r="C32" s="203" t="str">
        <f>B26</f>
        <v>Table No. 10-027: Detail Slo 1 partner info</v>
      </c>
      <c r="D32" s="204">
        <f>$A$32*D26</f>
        <v>125000</v>
      </c>
      <c r="E32" s="204">
        <f aca="true" t="shared" si="14" ref="E32:O32">$A$32*E26</f>
        <v>125000</v>
      </c>
      <c r="F32" s="204">
        <f t="shared" si="14"/>
        <v>125000</v>
      </c>
      <c r="G32" s="204">
        <f t="shared" si="14"/>
        <v>125000</v>
      </c>
      <c r="H32" s="204">
        <f t="shared" si="14"/>
        <v>0</v>
      </c>
      <c r="I32" s="204">
        <f t="shared" si="14"/>
        <v>0</v>
      </c>
      <c r="J32" s="204">
        <f t="shared" si="14"/>
        <v>0</v>
      </c>
      <c r="K32" s="204">
        <f t="shared" si="14"/>
        <v>0</v>
      </c>
      <c r="L32" s="204">
        <f t="shared" si="14"/>
        <v>0</v>
      </c>
      <c r="M32" s="204">
        <f t="shared" si="14"/>
        <v>0</v>
      </c>
      <c r="N32" s="204">
        <f t="shared" si="14"/>
        <v>0</v>
      </c>
      <c r="O32" s="204">
        <f t="shared" si="14"/>
        <v>0</v>
      </c>
      <c r="P32" s="111">
        <f t="shared" si="13"/>
        <v>500000</v>
      </c>
      <c r="Q32" s="112"/>
      <c r="R32" s="113"/>
    </row>
    <row r="33" spans="1:18" ht="12.75">
      <c r="A33" s="247">
        <f>100%-A32</f>
        <v>0.5</v>
      </c>
      <c r="B33" s="69"/>
      <c r="C33" s="221" t="str">
        <f>C22</f>
        <v>Financing commitment Eurostars part</v>
      </c>
      <c r="D33" s="204">
        <f>D26-D32</f>
        <v>125000</v>
      </c>
      <c r="E33" s="204">
        <f aca="true" t="shared" si="15" ref="E33:O33">E26-E32</f>
        <v>125000</v>
      </c>
      <c r="F33" s="204">
        <f t="shared" si="15"/>
        <v>125000</v>
      </c>
      <c r="G33" s="204">
        <f t="shared" si="15"/>
        <v>125000</v>
      </c>
      <c r="H33" s="204">
        <f t="shared" si="15"/>
        <v>0</v>
      </c>
      <c r="I33" s="204">
        <f t="shared" si="15"/>
        <v>0</v>
      </c>
      <c r="J33" s="204">
        <f t="shared" si="15"/>
        <v>0</v>
      </c>
      <c r="K33" s="204">
        <f t="shared" si="15"/>
        <v>0</v>
      </c>
      <c r="L33" s="204">
        <f t="shared" si="15"/>
        <v>0</v>
      </c>
      <c r="M33" s="204">
        <f t="shared" si="15"/>
        <v>0</v>
      </c>
      <c r="N33" s="204">
        <f t="shared" si="15"/>
        <v>0</v>
      </c>
      <c r="O33" s="204">
        <f t="shared" si="15"/>
        <v>0</v>
      </c>
      <c r="P33" s="111">
        <f t="shared" si="13"/>
        <v>500000</v>
      </c>
      <c r="Q33" s="112"/>
      <c r="R33" s="114"/>
    </row>
    <row r="34" spans="1:18" ht="12.75">
      <c r="A34" s="116" t="str">
        <f>Assumptions!B20</f>
        <v>PP4</v>
      </c>
      <c r="B34" s="106" t="str">
        <f>Assumptions!B83</f>
        <v>Table No. 10-028: Detail Slo 2 partner info</v>
      </c>
      <c r="C34" s="10"/>
      <c r="D34" s="11">
        <f aca="true" t="shared" si="16" ref="D34:P34">SUM(D35:D39)</f>
        <v>0</v>
      </c>
      <c r="E34" s="11">
        <f t="shared" si="16"/>
        <v>0</v>
      </c>
      <c r="F34" s="11">
        <f t="shared" si="16"/>
        <v>0</v>
      </c>
      <c r="G34" s="11">
        <f t="shared" si="16"/>
        <v>0</v>
      </c>
      <c r="H34" s="11">
        <f t="shared" si="16"/>
        <v>0</v>
      </c>
      <c r="I34" s="11">
        <f t="shared" si="16"/>
        <v>0</v>
      </c>
      <c r="J34" s="11">
        <f aca="true" t="shared" si="17" ref="J34:O34">SUM(J35:J39)</f>
        <v>0</v>
      </c>
      <c r="K34" s="11">
        <f t="shared" si="17"/>
        <v>0</v>
      </c>
      <c r="L34" s="11">
        <f t="shared" si="17"/>
        <v>0</v>
      </c>
      <c r="M34" s="11">
        <f t="shared" si="17"/>
        <v>0</v>
      </c>
      <c r="N34" s="11">
        <f t="shared" si="17"/>
        <v>0</v>
      </c>
      <c r="O34" s="11">
        <f t="shared" si="17"/>
        <v>0</v>
      </c>
      <c r="P34" s="108">
        <f t="shared" si="16"/>
        <v>0</v>
      </c>
      <c r="Q34" s="109"/>
      <c r="R34" s="114"/>
    </row>
    <row r="35" spans="1:18" ht="12.75">
      <c r="A35" s="68"/>
      <c r="B35" s="73"/>
      <c r="C35" s="107" t="str">
        <f aca="true" t="shared" si="18" ref="C35:C41">C27</f>
        <v>Total personnel costs</v>
      </c>
      <c r="D35" s="74">
        <v>0</v>
      </c>
      <c r="E35" s="74">
        <v>0</v>
      </c>
      <c r="F35" s="74">
        <v>0</v>
      </c>
      <c r="G35" s="74">
        <v>0</v>
      </c>
      <c r="H35" s="74">
        <v>0</v>
      </c>
      <c r="I35" s="74">
        <v>0</v>
      </c>
      <c r="J35" s="74">
        <v>0</v>
      </c>
      <c r="K35" s="74">
        <v>0</v>
      </c>
      <c r="L35" s="74">
        <v>0</v>
      </c>
      <c r="M35" s="74">
        <v>0</v>
      </c>
      <c r="N35" s="74">
        <v>0</v>
      </c>
      <c r="O35" s="74">
        <v>0</v>
      </c>
      <c r="P35" s="111">
        <f aca="true" t="shared" si="19" ref="P35:P45">SUM(D35:O35)</f>
        <v>0</v>
      </c>
      <c r="Q35" s="112"/>
      <c r="R35" s="113"/>
    </row>
    <row r="36" spans="1:18" ht="12.75">
      <c r="A36" s="68"/>
      <c r="B36" s="69"/>
      <c r="C36" s="107" t="str">
        <f t="shared" si="18"/>
        <v>Total Equip. &amp; Consumables</v>
      </c>
      <c r="D36" s="74">
        <v>0</v>
      </c>
      <c r="E36" s="74">
        <v>0</v>
      </c>
      <c r="F36" s="74">
        <v>0</v>
      </c>
      <c r="G36" s="74">
        <v>0</v>
      </c>
      <c r="H36" s="74">
        <v>0</v>
      </c>
      <c r="I36" s="74">
        <v>0</v>
      </c>
      <c r="J36" s="74">
        <v>0</v>
      </c>
      <c r="K36" s="74">
        <v>0</v>
      </c>
      <c r="L36" s="74">
        <v>0</v>
      </c>
      <c r="M36" s="74">
        <v>0</v>
      </c>
      <c r="N36" s="74">
        <v>0</v>
      </c>
      <c r="O36" s="74">
        <v>0</v>
      </c>
      <c r="P36" s="111">
        <f t="shared" si="19"/>
        <v>0</v>
      </c>
      <c r="Q36" s="112"/>
      <c r="R36" s="113"/>
    </row>
    <row r="37" spans="1:18" ht="12.75">
      <c r="A37" s="68"/>
      <c r="B37" s="69"/>
      <c r="C37" s="107" t="str">
        <f t="shared" si="18"/>
        <v>Total Subcontracting costs</v>
      </c>
      <c r="D37" s="74">
        <f>Subcontracting!D62</f>
        <v>0</v>
      </c>
      <c r="E37" s="74">
        <v>0</v>
      </c>
      <c r="F37" s="74">
        <f>Subcontracting!F62</f>
        <v>0</v>
      </c>
      <c r="G37" s="74">
        <f>Subcontracting!G62</f>
        <v>0</v>
      </c>
      <c r="H37" s="74">
        <f>Subcontracting!H62</f>
        <v>0</v>
      </c>
      <c r="I37" s="74">
        <f>Subcontracting!I62</f>
        <v>0</v>
      </c>
      <c r="J37" s="74">
        <f>Subcontracting!J62</f>
        <v>0</v>
      </c>
      <c r="K37" s="74">
        <f>Subcontracting!K62</f>
        <v>0</v>
      </c>
      <c r="L37" s="74">
        <f>Subcontracting!L62</f>
        <v>0</v>
      </c>
      <c r="M37" s="74">
        <f>Subcontracting!M62</f>
        <v>0</v>
      </c>
      <c r="N37" s="74">
        <f>Subcontracting!N62</f>
        <v>0</v>
      </c>
      <c r="O37" s="74">
        <f>Subcontracting!O62</f>
        <v>0</v>
      </c>
      <c r="P37" s="111">
        <f t="shared" si="19"/>
        <v>0</v>
      </c>
      <c r="Q37" s="112"/>
      <c r="R37" s="113"/>
    </row>
    <row r="38" spans="1:18" ht="12.75">
      <c r="A38" s="68"/>
      <c r="B38" s="69"/>
      <c r="C38" s="107" t="str">
        <f t="shared" si="18"/>
        <v>Total travel costs</v>
      </c>
      <c r="D38" s="74">
        <v>0</v>
      </c>
      <c r="E38" s="74">
        <v>0</v>
      </c>
      <c r="F38" s="74">
        <v>0</v>
      </c>
      <c r="G38" s="74">
        <v>0</v>
      </c>
      <c r="H38" s="74">
        <v>0</v>
      </c>
      <c r="I38" s="74">
        <v>0</v>
      </c>
      <c r="J38" s="74">
        <v>0</v>
      </c>
      <c r="K38" s="74">
        <v>0</v>
      </c>
      <c r="L38" s="74">
        <v>0</v>
      </c>
      <c r="M38" s="74">
        <v>0</v>
      </c>
      <c r="N38" s="74">
        <v>0</v>
      </c>
      <c r="O38" s="74">
        <v>0</v>
      </c>
      <c r="P38" s="111">
        <f t="shared" si="19"/>
        <v>0</v>
      </c>
      <c r="Q38" s="112"/>
      <c r="R38" s="113"/>
    </row>
    <row r="39" spans="1:23" ht="12.75">
      <c r="A39" s="68"/>
      <c r="B39" s="69"/>
      <c r="C39" s="131" t="str">
        <f t="shared" si="18"/>
        <v>Total other costs</v>
      </c>
      <c r="D39" s="129">
        <v>0</v>
      </c>
      <c r="E39" s="129">
        <v>0</v>
      </c>
      <c r="F39" s="129">
        <v>0</v>
      </c>
      <c r="G39" s="129">
        <v>0</v>
      </c>
      <c r="H39" s="129">
        <v>0</v>
      </c>
      <c r="I39" s="129">
        <v>0</v>
      </c>
      <c r="J39" s="129">
        <v>0</v>
      </c>
      <c r="K39" s="129">
        <v>0</v>
      </c>
      <c r="L39" s="129">
        <v>0</v>
      </c>
      <c r="M39" s="129">
        <v>0</v>
      </c>
      <c r="N39" s="129">
        <v>0</v>
      </c>
      <c r="O39" s="129">
        <v>0</v>
      </c>
      <c r="P39" s="111">
        <f t="shared" si="19"/>
        <v>0</v>
      </c>
      <c r="Q39" s="112"/>
      <c r="R39" s="113"/>
      <c r="W39" s="4"/>
    </row>
    <row r="40" spans="1:18" ht="12.75">
      <c r="A40" s="246">
        <v>0.5</v>
      </c>
      <c r="B40" s="69"/>
      <c r="C40" s="203" t="str">
        <f>B34</f>
        <v>Table No. 10-028: Detail Slo 2 partner info</v>
      </c>
      <c r="D40" s="204">
        <f>$A$40*D34</f>
        <v>0</v>
      </c>
      <c r="E40" s="204">
        <f aca="true" t="shared" si="20" ref="E40:O40">$A$40*E34</f>
        <v>0</v>
      </c>
      <c r="F40" s="204">
        <f t="shared" si="20"/>
        <v>0</v>
      </c>
      <c r="G40" s="204">
        <f t="shared" si="20"/>
        <v>0</v>
      </c>
      <c r="H40" s="204">
        <f t="shared" si="20"/>
        <v>0</v>
      </c>
      <c r="I40" s="204">
        <f t="shared" si="20"/>
        <v>0</v>
      </c>
      <c r="J40" s="204">
        <f t="shared" si="20"/>
        <v>0</v>
      </c>
      <c r="K40" s="204">
        <f t="shared" si="20"/>
        <v>0</v>
      </c>
      <c r="L40" s="204">
        <f t="shared" si="20"/>
        <v>0</v>
      </c>
      <c r="M40" s="204">
        <f t="shared" si="20"/>
        <v>0</v>
      </c>
      <c r="N40" s="204">
        <f t="shared" si="20"/>
        <v>0</v>
      </c>
      <c r="O40" s="204">
        <f t="shared" si="20"/>
        <v>0</v>
      </c>
      <c r="P40" s="111">
        <f t="shared" si="19"/>
        <v>0</v>
      </c>
      <c r="Q40" s="112"/>
      <c r="R40" s="113"/>
    </row>
    <row r="41" spans="1:18" ht="12.75">
      <c r="A41" s="247">
        <f>100%-A40</f>
        <v>0.5</v>
      </c>
      <c r="B41" s="69"/>
      <c r="C41" s="221" t="str">
        <f t="shared" si="18"/>
        <v>Financing commitment Eurostars part</v>
      </c>
      <c r="D41" s="204">
        <f>D34-D40</f>
        <v>0</v>
      </c>
      <c r="E41" s="204">
        <f aca="true" t="shared" si="21" ref="E41:O41">E34-E40</f>
        <v>0</v>
      </c>
      <c r="F41" s="204">
        <f t="shared" si="21"/>
        <v>0</v>
      </c>
      <c r="G41" s="204">
        <f t="shared" si="21"/>
        <v>0</v>
      </c>
      <c r="H41" s="204">
        <f t="shared" si="21"/>
        <v>0</v>
      </c>
      <c r="I41" s="204">
        <f t="shared" si="21"/>
        <v>0</v>
      </c>
      <c r="J41" s="204">
        <f t="shared" si="21"/>
        <v>0</v>
      </c>
      <c r="K41" s="204">
        <f t="shared" si="21"/>
        <v>0</v>
      </c>
      <c r="L41" s="204">
        <f t="shared" si="21"/>
        <v>0</v>
      </c>
      <c r="M41" s="204">
        <f t="shared" si="21"/>
        <v>0</v>
      </c>
      <c r="N41" s="204">
        <f t="shared" si="21"/>
        <v>0</v>
      </c>
      <c r="O41" s="204">
        <f t="shared" si="21"/>
        <v>0</v>
      </c>
      <c r="P41" s="111">
        <f t="shared" si="19"/>
        <v>0</v>
      </c>
      <c r="Q41" s="112"/>
      <c r="R41" s="113"/>
    </row>
    <row r="42" spans="1:18" ht="12.75">
      <c r="A42" s="116" t="s">
        <v>50</v>
      </c>
      <c r="B42" s="106" t="s">
        <v>51</v>
      </c>
      <c r="C42" s="10"/>
      <c r="D42" s="11">
        <f aca="true" t="shared" si="22" ref="D42:I42">D26+D34</f>
        <v>250000</v>
      </c>
      <c r="E42" s="11">
        <f t="shared" si="22"/>
        <v>250000</v>
      </c>
      <c r="F42" s="11">
        <f t="shared" si="22"/>
        <v>250000</v>
      </c>
      <c r="G42" s="11">
        <f t="shared" si="22"/>
        <v>250000</v>
      </c>
      <c r="H42" s="11">
        <f t="shared" si="22"/>
        <v>0</v>
      </c>
      <c r="I42" s="11">
        <f t="shared" si="22"/>
        <v>0</v>
      </c>
      <c r="J42" s="11">
        <f aca="true" t="shared" si="23" ref="J42:O42">J26+J34</f>
        <v>0</v>
      </c>
      <c r="K42" s="11">
        <f t="shared" si="23"/>
        <v>0</v>
      </c>
      <c r="L42" s="11">
        <f t="shared" si="23"/>
        <v>0</v>
      </c>
      <c r="M42" s="11">
        <f t="shared" si="23"/>
        <v>0</v>
      </c>
      <c r="N42" s="11">
        <f t="shared" si="23"/>
        <v>0</v>
      </c>
      <c r="O42" s="11">
        <f t="shared" si="23"/>
        <v>0</v>
      </c>
      <c r="P42" s="108">
        <f t="shared" si="19"/>
        <v>1000000</v>
      </c>
      <c r="Q42" s="109"/>
      <c r="R42" s="110"/>
    </row>
    <row r="43" spans="1:18" ht="12.75">
      <c r="A43" s="207"/>
      <c r="B43" s="208"/>
      <c r="C43" s="209" t="s">
        <v>233</v>
      </c>
      <c r="D43" s="210">
        <f aca="true" t="shared" si="24" ref="D43:I43">D33+D41</f>
        <v>125000</v>
      </c>
      <c r="E43" s="210">
        <f t="shared" si="24"/>
        <v>125000</v>
      </c>
      <c r="F43" s="210">
        <f t="shared" si="24"/>
        <v>125000</v>
      </c>
      <c r="G43" s="210">
        <f t="shared" si="24"/>
        <v>125000</v>
      </c>
      <c r="H43" s="210">
        <f t="shared" si="24"/>
        <v>0</v>
      </c>
      <c r="I43" s="210">
        <f t="shared" si="24"/>
        <v>0</v>
      </c>
      <c r="J43" s="210">
        <f aca="true" t="shared" si="25" ref="J43:O43">J33+J41</f>
        <v>0</v>
      </c>
      <c r="K43" s="210">
        <f t="shared" si="25"/>
        <v>0</v>
      </c>
      <c r="L43" s="210">
        <f t="shared" si="25"/>
        <v>0</v>
      </c>
      <c r="M43" s="210">
        <f t="shared" si="25"/>
        <v>0</v>
      </c>
      <c r="N43" s="210">
        <f t="shared" si="25"/>
        <v>0</v>
      </c>
      <c r="O43" s="210">
        <f t="shared" si="25"/>
        <v>0</v>
      </c>
      <c r="P43" s="211">
        <f t="shared" si="19"/>
        <v>500000</v>
      </c>
      <c r="Q43" s="212"/>
      <c r="R43" s="110"/>
    </row>
    <row r="44" spans="1:18" ht="12.75">
      <c r="A44" s="116" t="s">
        <v>53</v>
      </c>
      <c r="B44" s="106" t="s">
        <v>52</v>
      </c>
      <c r="C44" s="10"/>
      <c r="D44" s="11">
        <f aca="true" t="shared" si="26" ref="D44:I45">D23+D42</f>
        <v>692150</v>
      </c>
      <c r="E44" s="11">
        <f t="shared" si="26"/>
        <v>620350</v>
      </c>
      <c r="F44" s="11">
        <f t="shared" si="26"/>
        <v>587350</v>
      </c>
      <c r="G44" s="11">
        <f t="shared" si="26"/>
        <v>576350</v>
      </c>
      <c r="H44" s="11">
        <f t="shared" si="26"/>
        <v>0</v>
      </c>
      <c r="I44" s="11">
        <f t="shared" si="26"/>
        <v>0</v>
      </c>
      <c r="J44" s="11">
        <f aca="true" t="shared" si="27" ref="J44:O44">J23+J42</f>
        <v>0</v>
      </c>
      <c r="K44" s="11">
        <f t="shared" si="27"/>
        <v>0</v>
      </c>
      <c r="L44" s="11">
        <f t="shared" si="27"/>
        <v>0</v>
      </c>
      <c r="M44" s="11">
        <f t="shared" si="27"/>
        <v>0</v>
      </c>
      <c r="N44" s="11">
        <f t="shared" si="27"/>
        <v>0</v>
      </c>
      <c r="O44" s="11">
        <f t="shared" si="27"/>
        <v>0</v>
      </c>
      <c r="P44" s="108">
        <f t="shared" si="19"/>
        <v>2476200</v>
      </c>
      <c r="Q44" s="109"/>
      <c r="R44" s="110"/>
    </row>
    <row r="45" spans="1:18" ht="13.5" thickBot="1">
      <c r="A45" s="214"/>
      <c r="B45" s="215"/>
      <c r="C45" s="216" t="s">
        <v>234</v>
      </c>
      <c r="D45" s="217">
        <f t="shared" si="26"/>
        <v>390290</v>
      </c>
      <c r="E45" s="217">
        <f t="shared" si="26"/>
        <v>347210</v>
      </c>
      <c r="F45" s="217">
        <f t="shared" si="26"/>
        <v>327410</v>
      </c>
      <c r="G45" s="217">
        <f t="shared" si="26"/>
        <v>320810</v>
      </c>
      <c r="H45" s="217">
        <f t="shared" si="26"/>
        <v>0</v>
      </c>
      <c r="I45" s="217">
        <f t="shared" si="26"/>
        <v>0</v>
      </c>
      <c r="J45" s="217">
        <f aca="true" t="shared" si="28" ref="J45:O45">J24+J43</f>
        <v>0</v>
      </c>
      <c r="K45" s="217">
        <f t="shared" si="28"/>
        <v>0</v>
      </c>
      <c r="L45" s="217">
        <f t="shared" si="28"/>
        <v>0</v>
      </c>
      <c r="M45" s="217">
        <f t="shared" si="28"/>
        <v>0</v>
      </c>
      <c r="N45" s="217">
        <f t="shared" si="28"/>
        <v>0</v>
      </c>
      <c r="O45" s="217">
        <f t="shared" si="28"/>
        <v>0</v>
      </c>
      <c r="P45" s="218">
        <f t="shared" si="19"/>
        <v>1385720</v>
      </c>
      <c r="Q45" s="219"/>
      <c r="R45" s="220"/>
    </row>
    <row r="46" ht="13.5" thickTop="1"/>
  </sheetData>
  <sheetProtection/>
  <mergeCells count="1">
    <mergeCell ref="A6:C6"/>
  </mergeCells>
  <dataValidations count="1">
    <dataValidation allowBlank="1" showInputMessage="1" showErrorMessage="1" errorTitle="Unallowable change!" error="Press &quot;Cancel&quot;!" sqref="A1:A65536 D1:IV65536 B1:C5 B7:C65536"/>
  </dataValidations>
  <printOptions/>
  <pageMargins left="0" right="0" top="0.8267716535433072" bottom="0.2755905511811024" header="0.2755905511811024" footer="0.11811023622047245"/>
  <pageSetup horizontalDpi="600" verticalDpi="600" orientation="landscape" paperSize="9" scale="75" r:id="rId4"/>
  <headerFooter alignWithMargins="0">
    <oddHeader>&amp;L&amp;G&amp;C&amp;A&amp;R&amp;F</oddHeader>
    <oddFooter>&amp;LRAZUM - pretkomercijalni projekti&amp;C&amp;8&amp;K00-023Autor pripreme i izrade tablica za unos: Krunoslav Tarandek, BICRO doo.&amp;R&amp;P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J81"/>
  <sheetViews>
    <sheetView zoomScale="110" zoomScaleNormal="110" workbookViewId="0" topLeftCell="A1">
      <selection activeCell="J50" sqref="J50"/>
    </sheetView>
  </sheetViews>
  <sheetFormatPr defaultColWidth="9.140625" defaultRowHeight="12.75"/>
  <cols>
    <col min="2" max="2" width="7.8515625" style="0" customWidth="1"/>
    <col min="3" max="3" width="62.140625" style="0" bestFit="1" customWidth="1"/>
    <col min="4" max="7" width="11.57421875" style="0" bestFit="1" customWidth="1"/>
    <col min="8" max="8" width="18.8515625" style="0" customWidth="1"/>
  </cols>
  <sheetData>
    <row r="1" ht="12.75">
      <c r="C1" s="267" t="s">
        <v>223</v>
      </c>
    </row>
    <row r="2" ht="12.75">
      <c r="C2" s="28" t="s">
        <v>227</v>
      </c>
    </row>
    <row r="3" ht="12.75">
      <c r="C3" s="28" t="s">
        <v>228</v>
      </c>
    </row>
    <row r="4" ht="12.75">
      <c r="C4" s="28" t="s">
        <v>219</v>
      </c>
    </row>
    <row r="5" ht="12.75">
      <c r="C5" s="28" t="s">
        <v>220</v>
      </c>
    </row>
    <row r="6" ht="12.75">
      <c r="C6" s="28" t="s">
        <v>221</v>
      </c>
    </row>
    <row r="7" ht="12.75">
      <c r="C7" s="28" t="s">
        <v>222</v>
      </c>
    </row>
    <row r="8" ht="12.75">
      <c r="C8" s="28" t="s">
        <v>224</v>
      </c>
    </row>
    <row r="9" ht="12.75">
      <c r="C9" s="28" t="s">
        <v>225</v>
      </c>
    </row>
    <row r="11" spans="3:8" ht="18.75">
      <c r="C11" s="27" t="s">
        <v>236</v>
      </c>
      <c r="D11" s="274" t="str">
        <f>'Other costs'!C1</f>
        <v>PP1/Cro 1</v>
      </c>
      <c r="H11" t="s">
        <v>164</v>
      </c>
    </row>
    <row r="12" spans="3:8" ht="12.75">
      <c r="C12" s="348" t="s">
        <v>156</v>
      </c>
      <c r="D12" s="349" t="s">
        <v>239</v>
      </c>
      <c r="E12" s="349"/>
      <c r="F12" s="349"/>
      <c r="G12" s="349"/>
      <c r="H12" s="284"/>
    </row>
    <row r="13" spans="2:8" ht="38.25" customHeight="1">
      <c r="B13" s="354" t="s">
        <v>194</v>
      </c>
      <c r="C13" s="348"/>
      <c r="D13" s="285" t="str">
        <f>'Budget control'!D6</f>
        <v>1st 3.m. period Q4 2019</v>
      </c>
      <c r="E13" s="285" t="str">
        <f>'Budget control'!E6</f>
        <v>2nd 3.m. period Q1 2020</v>
      </c>
      <c r="F13" s="285" t="str">
        <f>'Budget control'!F6</f>
        <v>3rd 3.m. period Q2 2020.</v>
      </c>
      <c r="G13" s="285" t="str">
        <f>'Budget control'!G6</f>
        <v>4th 3.m. period Q3 2020.</v>
      </c>
      <c r="H13" s="275" t="s">
        <v>157</v>
      </c>
    </row>
    <row r="14" spans="2:8" ht="12.75">
      <c r="B14" s="354"/>
      <c r="C14" s="286" t="s">
        <v>213</v>
      </c>
      <c r="D14" s="282">
        <f>D15+D17</f>
        <v>241730</v>
      </c>
      <c r="E14" s="282">
        <f>E15+E17</f>
        <v>209050</v>
      </c>
      <c r="F14" s="282">
        <f>F15+F17</f>
        <v>202050</v>
      </c>
      <c r="G14" s="282">
        <f>G15+G17</f>
        <v>212050</v>
      </c>
      <c r="H14" s="282">
        <f aca="true" t="shared" si="0" ref="H14:H26">SUM(D14:G14)</f>
        <v>864880</v>
      </c>
    </row>
    <row r="15" spans="2:8" ht="12.75">
      <c r="B15" s="311">
        <f>'Budget control'!A14</f>
        <v>0.6</v>
      </c>
      <c r="C15" s="287" t="s">
        <v>238</v>
      </c>
      <c r="D15" s="283">
        <f>'Budget control'!D14</f>
        <v>131730</v>
      </c>
      <c r="E15" s="283">
        <f>'Budget control'!E14</f>
        <v>109050</v>
      </c>
      <c r="F15" s="283">
        <f>'Budget control'!F14</f>
        <v>112050</v>
      </c>
      <c r="G15" s="283">
        <f>'Budget control'!G14</f>
        <v>112050</v>
      </c>
      <c r="H15" s="283">
        <f t="shared" si="0"/>
        <v>464880</v>
      </c>
    </row>
    <row r="16" spans="2:8" ht="12.75">
      <c r="B16" s="310">
        <f>'Budget control'!A13</f>
        <v>0.4</v>
      </c>
      <c r="C16" s="322" t="str">
        <f>" Planirani vlastiti izvori prema intenzitetu "&amp;D11</f>
        <v> Planirani vlastiti izvori prema intenzitetu PP1/Cro 1</v>
      </c>
      <c r="D16" s="323">
        <f>'Budget control'!D13</f>
        <v>87820</v>
      </c>
      <c r="E16" s="323">
        <f>'Budget control'!E13</f>
        <v>72700</v>
      </c>
      <c r="F16" s="323">
        <f>'Budget control'!F13</f>
        <v>74700</v>
      </c>
      <c r="G16" s="323">
        <f>'Budget control'!G13</f>
        <v>74700</v>
      </c>
      <c r="H16" s="323">
        <f>SUM(D16:G16)</f>
        <v>309920</v>
      </c>
    </row>
    <row r="17" spans="3:8" ht="12.75">
      <c r="C17" s="287" t="s">
        <v>212</v>
      </c>
      <c r="D17" s="283">
        <f>SUM(D18:D25)</f>
        <v>110000</v>
      </c>
      <c r="E17" s="283">
        <f>SUM(E18:E25)</f>
        <v>100000</v>
      </c>
      <c r="F17" s="283">
        <f>SUM(F18:F25)</f>
        <v>90000</v>
      </c>
      <c r="G17" s="283">
        <f>SUM(G18:G25)</f>
        <v>100000</v>
      </c>
      <c r="H17" s="324">
        <f>SUM(D17:G17)</f>
        <v>400000</v>
      </c>
    </row>
    <row r="18" spans="3:8" ht="24">
      <c r="C18" s="312" t="s">
        <v>195</v>
      </c>
      <c r="D18" s="288">
        <v>50000</v>
      </c>
      <c r="E18" s="288">
        <v>40000</v>
      </c>
      <c r="F18" s="288">
        <v>30000</v>
      </c>
      <c r="G18" s="288">
        <v>40000</v>
      </c>
      <c r="H18" s="289">
        <f t="shared" si="0"/>
        <v>160000</v>
      </c>
    </row>
    <row r="19" spans="3:8" ht="12.75">
      <c r="C19" s="276" t="s">
        <v>196</v>
      </c>
      <c r="D19" s="288">
        <v>20000</v>
      </c>
      <c r="E19" s="288">
        <v>20000</v>
      </c>
      <c r="F19" s="288">
        <v>20000</v>
      </c>
      <c r="G19" s="288">
        <v>20000</v>
      </c>
      <c r="H19" s="289">
        <f t="shared" si="0"/>
        <v>80000</v>
      </c>
    </row>
    <row r="20" spans="3:8" ht="12.75">
      <c r="C20" s="312" t="s">
        <v>202</v>
      </c>
      <c r="D20" s="288">
        <f>D44</f>
        <v>30000</v>
      </c>
      <c r="E20" s="288">
        <f>E44</f>
        <v>30000</v>
      </c>
      <c r="F20" s="288">
        <f>F44</f>
        <v>30000</v>
      </c>
      <c r="G20" s="288">
        <f>G44</f>
        <v>30000</v>
      </c>
      <c r="H20" s="289">
        <f t="shared" si="0"/>
        <v>120000</v>
      </c>
    </row>
    <row r="21" spans="3:8" ht="12.75">
      <c r="C21" s="276" t="s">
        <v>197</v>
      </c>
      <c r="D21" s="288">
        <v>0</v>
      </c>
      <c r="E21" s="288">
        <v>0</v>
      </c>
      <c r="F21" s="288">
        <v>0</v>
      </c>
      <c r="G21" s="288">
        <v>0</v>
      </c>
      <c r="H21" s="289">
        <f t="shared" si="0"/>
        <v>0</v>
      </c>
    </row>
    <row r="22" spans="3:8" ht="12.75">
      <c r="C22" s="276" t="s">
        <v>199</v>
      </c>
      <c r="D22" s="288">
        <v>0</v>
      </c>
      <c r="E22" s="288">
        <v>0</v>
      </c>
      <c r="F22" s="288">
        <v>0</v>
      </c>
      <c r="G22" s="288">
        <v>0</v>
      </c>
      <c r="H22" s="289">
        <f t="shared" si="0"/>
        <v>0</v>
      </c>
    </row>
    <row r="23" spans="3:8" ht="12.75">
      <c r="C23" s="276" t="s">
        <v>200</v>
      </c>
      <c r="D23" s="288">
        <v>0</v>
      </c>
      <c r="E23" s="288">
        <v>0</v>
      </c>
      <c r="F23" s="288">
        <v>0</v>
      </c>
      <c r="G23" s="288">
        <v>0</v>
      </c>
      <c r="H23" s="289">
        <f t="shared" si="0"/>
        <v>0</v>
      </c>
    </row>
    <row r="24" spans="3:8" ht="24">
      <c r="C24" s="312" t="s">
        <v>198</v>
      </c>
      <c r="D24" s="288">
        <f>D45</f>
        <v>10000</v>
      </c>
      <c r="E24" s="288">
        <f>E45</f>
        <v>10000</v>
      </c>
      <c r="F24" s="288">
        <f>F45</f>
        <v>10000</v>
      </c>
      <c r="G24" s="288">
        <f>G45</f>
        <v>10000</v>
      </c>
      <c r="H24" s="289">
        <f t="shared" si="0"/>
        <v>40000</v>
      </c>
    </row>
    <row r="25" spans="3:8" ht="12.75">
      <c r="C25" s="276" t="s">
        <v>158</v>
      </c>
      <c r="D25" s="288">
        <v>0</v>
      </c>
      <c r="E25" s="288">
        <v>0</v>
      </c>
      <c r="F25" s="288">
        <v>0</v>
      </c>
      <c r="G25" s="288">
        <v>0</v>
      </c>
      <c r="H25" s="289">
        <f t="shared" si="0"/>
        <v>0</v>
      </c>
    </row>
    <row r="26" spans="3:8" ht="12.75">
      <c r="C26" s="276" t="s">
        <v>159</v>
      </c>
      <c r="D26" s="288">
        <v>0</v>
      </c>
      <c r="E26" s="288">
        <v>0</v>
      </c>
      <c r="F26" s="288">
        <v>0</v>
      </c>
      <c r="G26" s="288">
        <v>0</v>
      </c>
      <c r="H26" s="289">
        <f t="shared" si="0"/>
        <v>0</v>
      </c>
    </row>
    <row r="27" spans="3:8" ht="12.75">
      <c r="C27" s="286" t="s">
        <v>215</v>
      </c>
      <c r="D27" s="282">
        <f>D28+D29</f>
        <v>219550</v>
      </c>
      <c r="E27" s="282">
        <f>E28+E29</f>
        <v>181750</v>
      </c>
      <c r="F27" s="282">
        <f>F28+F29</f>
        <v>186750</v>
      </c>
      <c r="G27" s="282">
        <f>G28+G29</f>
        <v>186750</v>
      </c>
      <c r="H27" s="290">
        <f>SUM(D27:G27)</f>
        <v>774800</v>
      </c>
    </row>
    <row r="28" spans="3:8" ht="12.75">
      <c r="C28" s="325" t="s">
        <v>160</v>
      </c>
      <c r="D28" s="326">
        <f>'Budget control'!D7</f>
        <v>219550</v>
      </c>
      <c r="E28" s="326">
        <f>'Budget control'!E7</f>
        <v>181750</v>
      </c>
      <c r="F28" s="326">
        <f>'Budget control'!F7</f>
        <v>186750</v>
      </c>
      <c r="G28" s="326">
        <f>'Budget control'!G7</f>
        <v>186750</v>
      </c>
      <c r="H28" s="327">
        <f>SUM(D28:G28)</f>
        <v>774800</v>
      </c>
    </row>
    <row r="29" spans="3:8" ht="12.75">
      <c r="C29" s="325" t="s">
        <v>214</v>
      </c>
      <c r="D29" s="326">
        <v>0</v>
      </c>
      <c r="E29" s="326">
        <v>0</v>
      </c>
      <c r="F29" s="326">
        <v>0</v>
      </c>
      <c r="G29" s="326">
        <v>0</v>
      </c>
      <c r="H29" s="327">
        <f>SUM(D29:G29)</f>
        <v>0</v>
      </c>
    </row>
    <row r="30" spans="3:8" ht="12.75">
      <c r="C30" s="291" t="s">
        <v>175</v>
      </c>
      <c r="D30" s="292">
        <f>D14-D27</f>
        <v>22180</v>
      </c>
      <c r="E30" s="292">
        <f>E14-E27</f>
        <v>27300</v>
      </c>
      <c r="F30" s="292">
        <f>F14-F27</f>
        <v>15300</v>
      </c>
      <c r="G30" s="292">
        <f>G14-G27</f>
        <v>25300</v>
      </c>
      <c r="H30" s="293"/>
    </row>
    <row r="31" spans="3:8" ht="12.75">
      <c r="C31" s="291" t="s">
        <v>176</v>
      </c>
      <c r="D31" s="282">
        <f>D30</f>
        <v>22180</v>
      </c>
      <c r="E31" s="282">
        <f>D31+E30</f>
        <v>49480</v>
      </c>
      <c r="F31" s="282">
        <f>E31+F30</f>
        <v>64780</v>
      </c>
      <c r="G31" s="282">
        <f>F31+G30</f>
        <v>90080</v>
      </c>
      <c r="H31" s="328">
        <f>G31</f>
        <v>90080</v>
      </c>
    </row>
    <row r="32" ht="12.75">
      <c r="C32" s="313" t="s">
        <v>203</v>
      </c>
    </row>
    <row r="33" ht="12.75">
      <c r="C33" s="13" t="s">
        <v>216</v>
      </c>
    </row>
    <row r="34" ht="12.75">
      <c r="C34" s="13" t="s">
        <v>201</v>
      </c>
    </row>
    <row r="35" spans="3:5" ht="12.75">
      <c r="C35" s="15" t="s">
        <v>229</v>
      </c>
      <c r="E35" s="78"/>
    </row>
    <row r="36" spans="3:8" ht="12.75">
      <c r="C36" s="13" t="s">
        <v>218</v>
      </c>
      <c r="H36" s="78"/>
    </row>
    <row r="37" spans="3:8" ht="12.75">
      <c r="C37" s="14"/>
      <c r="H37" s="78"/>
    </row>
    <row r="38" spans="3:8" ht="12.75">
      <c r="C38" s="13"/>
      <c r="H38" s="78"/>
    </row>
    <row r="39" spans="3:6" ht="19.5" thickBot="1">
      <c r="C39" s="27" t="s">
        <v>161</v>
      </c>
      <c r="D39" s="274" t="str">
        <f>D11</f>
        <v>PP1/Cro 1</v>
      </c>
      <c r="F39" s="2" t="s">
        <v>177</v>
      </c>
    </row>
    <row r="40" spans="3:7" ht="12.75">
      <c r="C40" s="350" t="s">
        <v>162</v>
      </c>
      <c r="D40" s="352" t="str">
        <f>D12</f>
        <v>Development phase with Eurostars</v>
      </c>
      <c r="E40" s="352"/>
      <c r="F40" s="352"/>
      <c r="G40" s="353"/>
    </row>
    <row r="41" spans="3:7" ht="38.25">
      <c r="C41" s="351"/>
      <c r="D41" s="275" t="str">
        <f>D13</f>
        <v>1st 3.m. period Q4 2019</v>
      </c>
      <c r="E41" s="275" t="str">
        <f>E13</f>
        <v>2nd 3.m. period Q1 2020</v>
      </c>
      <c r="F41" s="275" t="str">
        <f>F13</f>
        <v>3rd 3.m. period Q2 2020.</v>
      </c>
      <c r="G41" s="314" t="str">
        <f>G13</f>
        <v>4th 3.m. period Q3 2020.</v>
      </c>
    </row>
    <row r="42" spans="3:7" ht="12.75">
      <c r="C42" s="315" t="s">
        <v>206</v>
      </c>
      <c r="D42" s="277">
        <v>250000</v>
      </c>
      <c r="E42" s="277">
        <v>250000</v>
      </c>
      <c r="F42" s="277">
        <v>250000</v>
      </c>
      <c r="G42" s="316">
        <v>250000</v>
      </c>
    </row>
    <row r="43" spans="3:7" ht="12.75">
      <c r="C43" s="315" t="s">
        <v>207</v>
      </c>
      <c r="D43" s="278">
        <v>0.12</v>
      </c>
      <c r="E43" s="278">
        <v>0.12</v>
      </c>
      <c r="F43" s="278">
        <v>0.12</v>
      </c>
      <c r="G43" s="317">
        <v>0.12</v>
      </c>
    </row>
    <row r="44" spans="3:7" ht="12.75">
      <c r="C44" s="318" t="s">
        <v>163</v>
      </c>
      <c r="D44" s="277">
        <f>D42*D43</f>
        <v>30000</v>
      </c>
      <c r="E44" s="277">
        <f>E42*E43</f>
        <v>30000</v>
      </c>
      <c r="F44" s="277">
        <f>F42*F43</f>
        <v>30000</v>
      </c>
      <c r="G44" s="316">
        <f>G42*G43</f>
        <v>30000</v>
      </c>
    </row>
    <row r="45" spans="3:7" ht="13.5" thickBot="1">
      <c r="C45" s="319" t="s">
        <v>211</v>
      </c>
      <c r="D45" s="320">
        <f>D44/3</f>
        <v>10000</v>
      </c>
      <c r="E45" s="320">
        <f>E44/3</f>
        <v>10000</v>
      </c>
      <c r="F45" s="320">
        <f>F44/3</f>
        <v>10000</v>
      </c>
      <c r="G45" s="321">
        <f>G44/3</f>
        <v>10000</v>
      </c>
    </row>
    <row r="46" ht="12.75">
      <c r="C46" s="313" t="s">
        <v>203</v>
      </c>
    </row>
    <row r="47" ht="12.75">
      <c r="C47" s="2" t="s">
        <v>204</v>
      </c>
    </row>
    <row r="48" ht="12.75">
      <c r="C48" s="2" t="s">
        <v>205</v>
      </c>
    </row>
    <row r="49" ht="12.75">
      <c r="C49" s="2" t="s">
        <v>208</v>
      </c>
    </row>
    <row r="50" ht="12.75">
      <c r="C50" s="2" t="s">
        <v>209</v>
      </c>
    </row>
    <row r="51" ht="12.75">
      <c r="C51" s="2" t="s">
        <v>210</v>
      </c>
    </row>
    <row r="53" spans="1:10" ht="12.75">
      <c r="A53" s="58"/>
      <c r="B53" s="58"/>
      <c r="C53" s="58"/>
      <c r="D53" s="58"/>
      <c r="E53" s="58"/>
      <c r="F53" s="58"/>
      <c r="G53" s="58"/>
      <c r="H53" s="58"/>
      <c r="I53" s="58"/>
      <c r="J53" s="58"/>
    </row>
    <row r="55" spans="3:8" ht="18.75">
      <c r="C55" s="27" t="s">
        <v>237</v>
      </c>
      <c r="D55" s="274" t="str">
        <f>'Other costs'!C21</f>
        <v>PP2/Cro 2</v>
      </c>
      <c r="H55" t="s">
        <v>164</v>
      </c>
    </row>
    <row r="56" spans="3:8" ht="12.75">
      <c r="C56" s="348" t="s">
        <v>156</v>
      </c>
      <c r="D56" s="349" t="s">
        <v>239</v>
      </c>
      <c r="E56" s="349"/>
      <c r="F56" s="349"/>
      <c r="G56" s="349"/>
      <c r="H56" s="295"/>
    </row>
    <row r="57" spans="2:8" ht="38.25">
      <c r="B57" s="354" t="s">
        <v>194</v>
      </c>
      <c r="C57" s="348"/>
      <c r="D57" s="285" t="str">
        <f>D13</f>
        <v>1st 3.m. period Q4 2019</v>
      </c>
      <c r="E57" s="285" t="str">
        <f>E13</f>
        <v>2nd 3.m. period Q1 2020</v>
      </c>
      <c r="F57" s="285" t="str">
        <f>F13</f>
        <v>3rd 3.m. period Q2 2020.</v>
      </c>
      <c r="G57" s="285" t="str">
        <f>G13</f>
        <v>4th 3.m. period Q3 2020.</v>
      </c>
      <c r="H57" s="275" t="s">
        <v>157</v>
      </c>
    </row>
    <row r="58" spans="2:8" ht="12.75">
      <c r="B58" s="354"/>
      <c r="C58" s="286" t="s">
        <v>213</v>
      </c>
      <c r="D58" s="282">
        <f>D59+D61</f>
        <v>223560</v>
      </c>
      <c r="E58" s="282">
        <f>E59+E61</f>
        <v>193160</v>
      </c>
      <c r="F58" s="282">
        <f>F59+F61</f>
        <v>145360</v>
      </c>
      <c r="G58" s="282">
        <f>G59+G61</f>
        <v>143760</v>
      </c>
      <c r="H58" s="282">
        <f aca="true" t="shared" si="1" ref="H58:H63">SUM(D58:G58)</f>
        <v>705840</v>
      </c>
    </row>
    <row r="59" spans="2:8" ht="12.75">
      <c r="B59" s="311">
        <f>'Budget control'!A22</f>
        <v>0.6</v>
      </c>
      <c r="C59" s="287" t="s">
        <v>238</v>
      </c>
      <c r="D59" s="283">
        <f>'Budget control'!D22</f>
        <v>133560</v>
      </c>
      <c r="E59" s="283">
        <f>'Budget control'!E22</f>
        <v>113160</v>
      </c>
      <c r="F59" s="283">
        <f>'Budget control'!F22</f>
        <v>90360</v>
      </c>
      <c r="G59" s="283">
        <f>'Budget control'!G22</f>
        <v>83760</v>
      </c>
      <c r="H59" s="283">
        <f t="shared" si="1"/>
        <v>420840</v>
      </c>
    </row>
    <row r="60" spans="2:8" ht="12.75">
      <c r="B60" s="310">
        <f>'Budget control'!A21</f>
        <v>0.4</v>
      </c>
      <c r="C60" s="322" t="str">
        <f>" Planirani vlastiti izvori prema intenzitetu "&amp;D55</f>
        <v> Planirani vlastiti izvori prema intenzitetu PP2/Cro 2</v>
      </c>
      <c r="D60" s="323">
        <f>'Budget control'!D21</f>
        <v>89040</v>
      </c>
      <c r="E60" s="323">
        <f>'Budget control'!E21</f>
        <v>75440</v>
      </c>
      <c r="F60" s="323">
        <f>'Budget control'!F21</f>
        <v>60240</v>
      </c>
      <c r="G60" s="323">
        <f>'Budget control'!G21</f>
        <v>55840</v>
      </c>
      <c r="H60" s="323">
        <f t="shared" si="1"/>
        <v>280560</v>
      </c>
    </row>
    <row r="61" spans="3:8" ht="12.75">
      <c r="C61" s="287" t="s">
        <v>212</v>
      </c>
      <c r="D61" s="283">
        <f>SUM(D62:D69)</f>
        <v>90000</v>
      </c>
      <c r="E61" s="283">
        <f>SUM(E62:E69)</f>
        <v>80000</v>
      </c>
      <c r="F61" s="283">
        <f>SUM(F62:F69)</f>
        <v>55000</v>
      </c>
      <c r="G61" s="283">
        <f>SUM(G62:G69)</f>
        <v>60000</v>
      </c>
      <c r="H61" s="324">
        <f t="shared" si="1"/>
        <v>285000</v>
      </c>
    </row>
    <row r="62" spans="3:8" ht="24">
      <c r="C62" s="312" t="s">
        <v>195</v>
      </c>
      <c r="D62" s="288">
        <v>50000</v>
      </c>
      <c r="E62" s="288">
        <v>40000</v>
      </c>
      <c r="F62" s="288">
        <v>30000</v>
      </c>
      <c r="G62" s="288">
        <v>30000</v>
      </c>
      <c r="H62" s="289">
        <f t="shared" si="1"/>
        <v>150000</v>
      </c>
    </row>
    <row r="63" spans="3:8" ht="12.75">
      <c r="C63" s="276" t="s">
        <v>196</v>
      </c>
      <c r="D63" s="288">
        <v>40000</v>
      </c>
      <c r="E63" s="288">
        <v>40000</v>
      </c>
      <c r="F63" s="288">
        <v>25000</v>
      </c>
      <c r="G63" s="288">
        <v>30000</v>
      </c>
      <c r="H63" s="289">
        <f t="shared" si="1"/>
        <v>135000</v>
      </c>
    </row>
    <row r="64" spans="3:8" ht="12.75">
      <c r="C64" s="312" t="s">
        <v>202</v>
      </c>
      <c r="D64" s="288">
        <f>D90</f>
        <v>0</v>
      </c>
      <c r="E64" s="288">
        <f>E90</f>
        <v>0</v>
      </c>
      <c r="F64" s="288">
        <f>F90</f>
        <v>0</v>
      </c>
      <c r="G64" s="288">
        <f>G90</f>
        <v>0</v>
      </c>
      <c r="H64" s="289">
        <f aca="true" t="shared" si="2" ref="H64:H70">SUM(D64:G64)</f>
        <v>0</v>
      </c>
    </row>
    <row r="65" spans="3:8" ht="12.75">
      <c r="C65" s="276" t="s">
        <v>197</v>
      </c>
      <c r="D65" s="288">
        <v>0</v>
      </c>
      <c r="E65" s="288">
        <v>0</v>
      </c>
      <c r="F65" s="288">
        <v>0</v>
      </c>
      <c r="G65" s="288">
        <v>0</v>
      </c>
      <c r="H65" s="289">
        <f t="shared" si="2"/>
        <v>0</v>
      </c>
    </row>
    <row r="66" spans="3:8" ht="12.75">
      <c r="C66" s="276" t="s">
        <v>199</v>
      </c>
      <c r="D66" s="288">
        <v>0</v>
      </c>
      <c r="E66" s="288">
        <v>0</v>
      </c>
      <c r="F66" s="288">
        <v>0</v>
      </c>
      <c r="G66" s="288">
        <v>0</v>
      </c>
      <c r="H66" s="289">
        <f t="shared" si="2"/>
        <v>0</v>
      </c>
    </row>
    <row r="67" spans="3:8" ht="12.75">
      <c r="C67" s="276" t="s">
        <v>200</v>
      </c>
      <c r="D67" s="288">
        <v>0</v>
      </c>
      <c r="E67" s="288">
        <v>0</v>
      </c>
      <c r="F67" s="288">
        <v>0</v>
      </c>
      <c r="G67" s="288">
        <v>0</v>
      </c>
      <c r="H67" s="289">
        <f t="shared" si="2"/>
        <v>0</v>
      </c>
    </row>
    <row r="68" spans="3:8" ht="24">
      <c r="C68" s="312" t="s">
        <v>198</v>
      </c>
      <c r="D68" s="288">
        <v>0</v>
      </c>
      <c r="E68" s="288">
        <v>0</v>
      </c>
      <c r="F68" s="288">
        <v>0</v>
      </c>
      <c r="G68" s="288">
        <v>0</v>
      </c>
      <c r="H68" s="289">
        <f t="shared" si="2"/>
        <v>0</v>
      </c>
    </row>
    <row r="69" spans="3:8" ht="12.75">
      <c r="C69" s="276" t="s">
        <v>158</v>
      </c>
      <c r="D69" s="288">
        <v>0</v>
      </c>
      <c r="E69" s="288">
        <v>0</v>
      </c>
      <c r="F69" s="288">
        <v>0</v>
      </c>
      <c r="G69" s="288">
        <v>0</v>
      </c>
      <c r="H69" s="289">
        <f t="shared" si="2"/>
        <v>0</v>
      </c>
    </row>
    <row r="70" spans="3:8" ht="12.75">
      <c r="C70" s="276" t="s">
        <v>159</v>
      </c>
      <c r="D70" s="288">
        <v>0</v>
      </c>
      <c r="E70" s="288">
        <v>0</v>
      </c>
      <c r="F70" s="288">
        <v>0</v>
      </c>
      <c r="G70" s="288">
        <v>0</v>
      </c>
      <c r="H70" s="289">
        <f t="shared" si="2"/>
        <v>0</v>
      </c>
    </row>
    <row r="71" spans="3:8" ht="12.75">
      <c r="C71" s="286" t="s">
        <v>215</v>
      </c>
      <c r="D71" s="282">
        <f>D72+D73</f>
        <v>222600</v>
      </c>
      <c r="E71" s="282">
        <f>E72+E73</f>
        <v>188600</v>
      </c>
      <c r="F71" s="282">
        <f>F72+F73</f>
        <v>150600</v>
      </c>
      <c r="G71" s="282">
        <f>G72+G73</f>
        <v>139600</v>
      </c>
      <c r="H71" s="290">
        <f>SUM(D71:G71)</f>
        <v>701400</v>
      </c>
    </row>
    <row r="72" spans="3:8" ht="12.75">
      <c r="C72" s="325" t="s">
        <v>160</v>
      </c>
      <c r="D72" s="326">
        <f>'Budget control'!D15</f>
        <v>222600</v>
      </c>
      <c r="E72" s="326">
        <f>'Budget control'!E15</f>
        <v>188600</v>
      </c>
      <c r="F72" s="326">
        <f>'Budget control'!F15</f>
        <v>150600</v>
      </c>
      <c r="G72" s="326">
        <f>'Budget control'!G15</f>
        <v>139600</v>
      </c>
      <c r="H72" s="327">
        <f>SUM(D72:G72)</f>
        <v>701400</v>
      </c>
    </row>
    <row r="73" spans="3:8" ht="12.75">
      <c r="C73" s="325" t="s">
        <v>214</v>
      </c>
      <c r="D73" s="326">
        <v>0</v>
      </c>
      <c r="E73" s="326">
        <v>0</v>
      </c>
      <c r="F73" s="326">
        <v>0</v>
      </c>
      <c r="G73" s="326">
        <v>0</v>
      </c>
      <c r="H73" s="327">
        <f>SUM(D73:G73)</f>
        <v>0</v>
      </c>
    </row>
    <row r="74" spans="3:8" ht="12.75">
      <c r="C74" s="291" t="s">
        <v>175</v>
      </c>
      <c r="D74" s="292">
        <f>D58-D71</f>
        <v>960</v>
      </c>
      <c r="E74" s="292">
        <f>E58-E71</f>
        <v>4560</v>
      </c>
      <c r="F74" s="292">
        <f>F58-F71</f>
        <v>-5240</v>
      </c>
      <c r="G74" s="292">
        <f>G58-G71</f>
        <v>4160</v>
      </c>
      <c r="H74" s="293"/>
    </row>
    <row r="75" spans="3:8" ht="12.75">
      <c r="C75" s="291" t="s">
        <v>176</v>
      </c>
      <c r="D75" s="282">
        <f>D74</f>
        <v>960</v>
      </c>
      <c r="E75" s="282">
        <f>D75+E74</f>
        <v>5520</v>
      </c>
      <c r="F75" s="282">
        <f>E75+F74</f>
        <v>280</v>
      </c>
      <c r="G75" s="282">
        <f>F75+G74</f>
        <v>4440</v>
      </c>
      <c r="H75" s="328">
        <f>G75</f>
        <v>4440</v>
      </c>
    </row>
    <row r="76" ht="12.75">
      <c r="C76" s="313" t="s">
        <v>203</v>
      </c>
    </row>
    <row r="77" ht="12.75">
      <c r="C77" s="13" t="s">
        <v>216</v>
      </c>
    </row>
    <row r="78" ht="12.75">
      <c r="C78" s="13" t="s">
        <v>201</v>
      </c>
    </row>
    <row r="79" spans="3:5" ht="12.75">
      <c r="C79" s="13" t="s">
        <v>217</v>
      </c>
      <c r="E79" s="78"/>
    </row>
    <row r="80" spans="3:8" ht="12.75">
      <c r="C80" s="13" t="s">
        <v>218</v>
      </c>
      <c r="H80" s="78"/>
    </row>
    <row r="81" spans="3:8" ht="12.75">
      <c r="C81" s="14"/>
      <c r="H81" s="78"/>
    </row>
  </sheetData>
  <sheetProtection/>
  <mergeCells count="8">
    <mergeCell ref="C12:C13"/>
    <mergeCell ref="D12:G12"/>
    <mergeCell ref="C40:C41"/>
    <mergeCell ref="D40:G40"/>
    <mergeCell ref="B13:B14"/>
    <mergeCell ref="C56:C57"/>
    <mergeCell ref="D56:G56"/>
    <mergeCell ref="B57:B58"/>
  </mergeCells>
  <dataValidations count="1">
    <dataValidation allowBlank="1" showInputMessage="1" showErrorMessage="1" errorTitle="Unallowable change!" error="Press &quot;Cancel&quot;!" sqref="B4:B13 B59:B65536 A1:A65536 B15:B57 D1:IV65536 C2:C65536"/>
  </dataValidations>
  <printOptions/>
  <pageMargins left="0.7086614173228347" right="0.7086614173228347" top="0.7480314960629921" bottom="0.7480314960629921" header="0.31496062992125984" footer="0.31496062992125984"/>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B2:Q35"/>
  <sheetViews>
    <sheetView zoomScalePageLayoutView="0" workbookViewId="0" topLeftCell="A1">
      <selection activeCell="N24" sqref="N23:N24"/>
    </sheetView>
  </sheetViews>
  <sheetFormatPr defaultColWidth="9.140625" defaultRowHeight="12.75"/>
  <cols>
    <col min="1" max="1" width="2.8515625" style="0" customWidth="1"/>
    <col min="2" max="2" width="63.57421875" style="0" customWidth="1"/>
    <col min="3" max="3" width="13.00390625" style="0" customWidth="1"/>
    <col min="4" max="4" width="13.140625" style="0" customWidth="1"/>
    <col min="5" max="5" width="13.00390625" style="0" customWidth="1"/>
    <col min="6" max="6" width="13.140625" style="0" customWidth="1"/>
    <col min="7" max="7" width="13.8515625" style="0" hidden="1" customWidth="1"/>
    <col min="8" max="8" width="14.00390625" style="0" hidden="1" customWidth="1"/>
    <col min="9" max="14" width="14.00390625" style="0" customWidth="1"/>
    <col min="15" max="16" width="13.140625" style="0" customWidth="1"/>
    <col min="17" max="17" width="11.421875" style="0" customWidth="1"/>
  </cols>
  <sheetData>
    <row r="2" ht="12.75">
      <c r="B2" s="267" t="s">
        <v>146</v>
      </c>
    </row>
    <row r="3" ht="12.75">
      <c r="B3" s="27"/>
    </row>
    <row r="4" spans="2:17" ht="19.5" thickBot="1">
      <c r="B4" s="27" t="s">
        <v>119</v>
      </c>
      <c r="C4" s="197" t="str">
        <f>Assumptions!B17&amp;"/"&amp;Assumptions!E17</f>
        <v>PP1/Cro 1</v>
      </c>
      <c r="Q4" s="84" t="s">
        <v>71</v>
      </c>
    </row>
    <row r="5" spans="2:17" ht="13.5" thickTop="1">
      <c r="B5" s="357" t="s">
        <v>87</v>
      </c>
      <c r="C5" s="359" t="s">
        <v>72</v>
      </c>
      <c r="D5" s="360"/>
      <c r="E5" s="360"/>
      <c r="F5" s="360"/>
      <c r="G5" s="360"/>
      <c r="H5" s="360"/>
      <c r="I5" s="360"/>
      <c r="J5" s="360"/>
      <c r="K5" s="360"/>
      <c r="L5" s="360"/>
      <c r="M5" s="360"/>
      <c r="N5" s="360"/>
      <c r="O5" s="361"/>
      <c r="P5" s="169"/>
      <c r="Q5" s="24"/>
    </row>
    <row r="6" spans="2:17" ht="38.25">
      <c r="B6" s="358"/>
      <c r="C6" s="182" t="str">
        <f>'Budget control'!D6</f>
        <v>1st 3.m. period Q4 2019</v>
      </c>
      <c r="D6" s="182" t="str">
        <f>'Budget control'!E6</f>
        <v>2nd 3.m. period Q1 2020</v>
      </c>
      <c r="E6" s="182" t="str">
        <f>'Budget control'!F6</f>
        <v>3rd 3.m. period Q2 2020.</v>
      </c>
      <c r="F6" s="182" t="str">
        <f>'Budget control'!G6</f>
        <v>4th 3.m. period Q3 2020.</v>
      </c>
      <c r="G6" s="182" t="str">
        <f>'Budget control'!H6</f>
        <v>5th 3.m. period Q4 2020.</v>
      </c>
      <c r="H6" s="182" t="str">
        <f>'Budget control'!I6</f>
        <v>6th 3.m. period Q1 2021.</v>
      </c>
      <c r="I6" s="182" t="str">
        <f>'Budget control'!J6</f>
        <v>7th 3.m. period Q2 2021.</v>
      </c>
      <c r="J6" s="182" t="str">
        <f>'Budget control'!K6</f>
        <v>8th 3.m. period Q3 2021.</v>
      </c>
      <c r="K6" s="182" t="str">
        <f>'Budget control'!L6</f>
        <v>9th 3.m. period Q4 2021.</v>
      </c>
      <c r="L6" s="182" t="str">
        <f>'Budget control'!M6</f>
        <v>10th 3.m. period Q1 2022.</v>
      </c>
      <c r="M6" s="182" t="str">
        <f>'Budget control'!N6</f>
        <v>11th 3.m. period Q2 2022.</v>
      </c>
      <c r="N6" s="182" t="str">
        <f>'Budget control'!O6</f>
        <v>12th 3.m. period Q3 2022.</v>
      </c>
      <c r="O6" s="227" t="s">
        <v>116</v>
      </c>
      <c r="P6" s="228" t="s">
        <v>39</v>
      </c>
      <c r="Q6" s="229" t="s">
        <v>41</v>
      </c>
    </row>
    <row r="7" spans="2:17" ht="12.75">
      <c r="B7" s="176" t="s">
        <v>123</v>
      </c>
      <c r="C7" s="233">
        <f>C8+C10</f>
        <v>77474.45</v>
      </c>
      <c r="D7" s="233">
        <f aca="true" t="shared" si="0" ref="D7:N7">D8+D10</f>
        <v>101325</v>
      </c>
      <c r="E7" s="233">
        <f t="shared" si="0"/>
        <v>97325</v>
      </c>
      <c r="F7" s="233">
        <f t="shared" si="0"/>
        <v>101850</v>
      </c>
      <c r="G7" s="233">
        <f t="shared" si="0"/>
        <v>0</v>
      </c>
      <c r="H7" s="233">
        <f t="shared" si="0"/>
        <v>0</v>
      </c>
      <c r="I7" s="233">
        <f t="shared" si="0"/>
        <v>0</v>
      </c>
      <c r="J7" s="233">
        <f t="shared" si="0"/>
        <v>0</v>
      </c>
      <c r="K7" s="233">
        <f t="shared" si="0"/>
        <v>0</v>
      </c>
      <c r="L7" s="233">
        <f t="shared" si="0"/>
        <v>0</v>
      </c>
      <c r="M7" s="233">
        <f t="shared" si="0"/>
        <v>0</v>
      </c>
      <c r="N7" s="233">
        <f t="shared" si="0"/>
        <v>0</v>
      </c>
      <c r="O7" s="233">
        <f>O8</f>
        <v>87820</v>
      </c>
      <c r="P7" s="170">
        <f aca="true" t="shared" si="1" ref="P7:P19">SUM(C7:O7)</f>
        <v>465794.45</v>
      </c>
      <c r="Q7" s="171" t="str">
        <f>IF(P7&gt;P19,"OK","Wrong")</f>
        <v>Wrong</v>
      </c>
    </row>
    <row r="8" spans="2:17" ht="13.5" customHeight="1">
      <c r="B8" s="172" t="s">
        <v>118</v>
      </c>
      <c r="C8" s="173">
        <v>0</v>
      </c>
      <c r="D8" s="173">
        <f>'Budget control'!E13</f>
        <v>72700</v>
      </c>
      <c r="E8" s="173">
        <f>'Budget control'!F13</f>
        <v>74700</v>
      </c>
      <c r="F8" s="173">
        <f>'Budget control'!G13</f>
        <v>74700</v>
      </c>
      <c r="G8" s="173">
        <f>'Budget control'!H13</f>
        <v>0</v>
      </c>
      <c r="H8" s="173">
        <f>'Budget control'!I13</f>
        <v>0</v>
      </c>
      <c r="I8" s="173">
        <f>'Budget control'!J13</f>
        <v>0</v>
      </c>
      <c r="J8" s="173">
        <f>'Budget control'!K13</f>
        <v>0</v>
      </c>
      <c r="K8" s="173">
        <f>'Budget control'!L13</f>
        <v>0</v>
      </c>
      <c r="L8" s="173">
        <f>'Budget control'!M13</f>
        <v>0</v>
      </c>
      <c r="M8" s="173">
        <f>'Budget control'!N13</f>
        <v>0</v>
      </c>
      <c r="N8" s="173">
        <f>'Budget control'!O13</f>
        <v>0</v>
      </c>
      <c r="O8" s="173">
        <f>'Budget control'!D13</f>
        <v>87820</v>
      </c>
      <c r="P8" s="174">
        <f t="shared" si="1"/>
        <v>309920</v>
      </c>
      <c r="Q8" s="234">
        <f>P8/P7</f>
        <v>0.6653578633236183</v>
      </c>
    </row>
    <row r="9" spans="2:17" ht="17.25" customHeight="1">
      <c r="B9" s="230" t="str">
        <f>"  "&amp;C4&amp;" planned financial commitment"</f>
        <v>  PP1/Cro 1 planned financial commitment</v>
      </c>
      <c r="C9" s="231">
        <f>'Budget control'!D13</f>
        <v>87820</v>
      </c>
      <c r="D9" s="231">
        <f>'Budget control'!E13</f>
        <v>72700</v>
      </c>
      <c r="E9" s="231">
        <f>'Budget control'!F13</f>
        <v>74700</v>
      </c>
      <c r="F9" s="231">
        <f>'Budget control'!G13</f>
        <v>74700</v>
      </c>
      <c r="G9" s="231">
        <f>'Budget control'!H13</f>
        <v>0</v>
      </c>
      <c r="H9" s="231">
        <f>'Budget control'!I13</f>
        <v>0</v>
      </c>
      <c r="I9" s="231">
        <f>'Budget control'!J13</f>
        <v>0</v>
      </c>
      <c r="J9" s="231">
        <f>'Budget control'!K13</f>
        <v>0</v>
      </c>
      <c r="K9" s="231">
        <f>'Budget control'!L13</f>
        <v>0</v>
      </c>
      <c r="L9" s="231">
        <f>'Budget control'!M13</f>
        <v>0</v>
      </c>
      <c r="M9" s="231">
        <f>'Budget control'!N13</f>
        <v>0</v>
      </c>
      <c r="N9" s="232">
        <f>'Budget control'!O13</f>
        <v>0</v>
      </c>
      <c r="O9" s="79"/>
      <c r="P9" s="174">
        <f t="shared" si="1"/>
        <v>309920</v>
      </c>
      <c r="Q9" s="234">
        <f>P10/P7</f>
        <v>0.33464213667638165</v>
      </c>
    </row>
    <row r="10" spans="2:17" ht="15.75" customHeight="1">
      <c r="B10" s="224" t="str">
        <f>"2. "&amp;C4&amp;" source of financing"</f>
        <v>2. PP1/Cro 1 source of financing</v>
      </c>
      <c r="C10" s="225">
        <f>SUM(C11:C18)</f>
        <v>77474.45</v>
      </c>
      <c r="D10" s="225">
        <f aca="true" t="shared" si="2" ref="D10:N10">SUM(D11:D18)</f>
        <v>28625</v>
      </c>
      <c r="E10" s="225">
        <f t="shared" si="2"/>
        <v>22625</v>
      </c>
      <c r="F10" s="225">
        <f t="shared" si="2"/>
        <v>27150</v>
      </c>
      <c r="G10" s="225">
        <f t="shared" si="2"/>
        <v>0</v>
      </c>
      <c r="H10" s="225">
        <f t="shared" si="2"/>
        <v>0</v>
      </c>
      <c r="I10" s="225">
        <f t="shared" si="2"/>
        <v>0</v>
      </c>
      <c r="J10" s="225">
        <f t="shared" si="2"/>
        <v>0</v>
      </c>
      <c r="K10" s="225">
        <f t="shared" si="2"/>
        <v>0</v>
      </c>
      <c r="L10" s="225">
        <f t="shared" si="2"/>
        <v>0</v>
      </c>
      <c r="M10" s="225">
        <f t="shared" si="2"/>
        <v>0</v>
      </c>
      <c r="N10" s="226">
        <f t="shared" si="2"/>
        <v>0</v>
      </c>
      <c r="O10" s="79"/>
      <c r="P10" s="235">
        <f t="shared" si="1"/>
        <v>155874.45</v>
      </c>
      <c r="Q10" s="236" t="str">
        <f>IF(P10&gt;P9,"OK","Wrong")</f>
        <v>Wrong</v>
      </c>
    </row>
    <row r="11" spans="2:17" ht="12.75">
      <c r="B11" s="76" t="s">
        <v>73</v>
      </c>
      <c r="C11" s="23">
        <v>20679.45</v>
      </c>
      <c r="D11" s="23">
        <v>0</v>
      </c>
      <c r="E11" s="23">
        <v>0</v>
      </c>
      <c r="F11" s="23">
        <v>0</v>
      </c>
      <c r="G11" s="23">
        <v>0</v>
      </c>
      <c r="H11" s="23">
        <v>0</v>
      </c>
      <c r="I11" s="23">
        <v>0</v>
      </c>
      <c r="J11" s="23">
        <v>0</v>
      </c>
      <c r="K11" s="23">
        <v>0</v>
      </c>
      <c r="L11" s="23">
        <v>0</v>
      </c>
      <c r="M11" s="23">
        <v>0</v>
      </c>
      <c r="N11" s="23">
        <v>0</v>
      </c>
      <c r="O11" s="79"/>
      <c r="P11" s="174">
        <f t="shared" si="1"/>
        <v>20679.45</v>
      </c>
      <c r="Q11" s="79"/>
    </row>
    <row r="12" spans="2:17" ht="12.75">
      <c r="B12" s="76" t="s">
        <v>74</v>
      </c>
      <c r="C12" s="23">
        <f>C33</f>
        <v>37105</v>
      </c>
      <c r="D12" s="23">
        <f>D33</f>
        <v>22625</v>
      </c>
      <c r="E12" s="23">
        <f>E33</f>
        <v>22625</v>
      </c>
      <c r="F12" s="23">
        <f>F33</f>
        <v>27150</v>
      </c>
      <c r="G12" s="23">
        <f aca="true" t="shared" si="3" ref="G12:N12">G33</f>
        <v>0</v>
      </c>
      <c r="H12" s="23">
        <f t="shared" si="3"/>
        <v>0</v>
      </c>
      <c r="I12" s="23">
        <f t="shared" si="3"/>
        <v>0</v>
      </c>
      <c r="J12" s="23">
        <f t="shared" si="3"/>
        <v>0</v>
      </c>
      <c r="K12" s="23">
        <f t="shared" si="3"/>
        <v>0</v>
      </c>
      <c r="L12" s="23">
        <f t="shared" si="3"/>
        <v>0</v>
      </c>
      <c r="M12" s="23">
        <f t="shared" si="3"/>
        <v>0</v>
      </c>
      <c r="N12" s="23">
        <f t="shared" si="3"/>
        <v>0</v>
      </c>
      <c r="O12" s="79"/>
      <c r="P12" s="174">
        <f t="shared" si="1"/>
        <v>109505</v>
      </c>
      <c r="Q12" s="79"/>
    </row>
    <row r="13" spans="2:17" ht="12.75">
      <c r="B13" s="76" t="s">
        <v>75</v>
      </c>
      <c r="C13" s="23">
        <v>0</v>
      </c>
      <c r="D13" s="23">
        <v>0</v>
      </c>
      <c r="E13" s="23">
        <v>0</v>
      </c>
      <c r="F13" s="23">
        <v>0</v>
      </c>
      <c r="G13" s="23"/>
      <c r="H13" s="23"/>
      <c r="I13" s="23">
        <v>0</v>
      </c>
      <c r="J13" s="23">
        <v>0</v>
      </c>
      <c r="K13" s="23">
        <v>0</v>
      </c>
      <c r="L13" s="23">
        <v>0</v>
      </c>
      <c r="M13" s="23">
        <v>0</v>
      </c>
      <c r="N13" s="23">
        <v>0</v>
      </c>
      <c r="O13" s="79"/>
      <c r="P13" s="174">
        <f t="shared" si="1"/>
        <v>0</v>
      </c>
      <c r="Q13" s="79"/>
    </row>
    <row r="14" spans="2:17" ht="12.75">
      <c r="B14" s="175" t="s">
        <v>76</v>
      </c>
      <c r="C14" s="23">
        <v>0</v>
      </c>
      <c r="D14" s="23">
        <v>0</v>
      </c>
      <c r="E14" s="23">
        <v>0</v>
      </c>
      <c r="F14" s="23">
        <v>0</v>
      </c>
      <c r="G14" s="23"/>
      <c r="H14" s="23"/>
      <c r="I14" s="23">
        <v>0</v>
      </c>
      <c r="J14" s="23">
        <v>0</v>
      </c>
      <c r="K14" s="23">
        <v>0</v>
      </c>
      <c r="L14" s="23">
        <v>0</v>
      </c>
      <c r="M14" s="23">
        <v>0</v>
      </c>
      <c r="N14" s="23">
        <v>0</v>
      </c>
      <c r="O14" s="79"/>
      <c r="P14" s="174">
        <f t="shared" si="1"/>
        <v>0</v>
      </c>
      <c r="Q14" s="79"/>
    </row>
    <row r="15" spans="2:17" ht="12.75">
      <c r="B15" s="76" t="s">
        <v>88</v>
      </c>
      <c r="C15" s="23">
        <v>6000</v>
      </c>
      <c r="D15" s="23">
        <v>6000</v>
      </c>
      <c r="E15" s="23">
        <v>0</v>
      </c>
      <c r="F15" s="23">
        <v>0</v>
      </c>
      <c r="G15" s="23"/>
      <c r="H15" s="23"/>
      <c r="I15" s="23">
        <v>0</v>
      </c>
      <c r="J15" s="23">
        <v>0</v>
      </c>
      <c r="K15" s="23">
        <v>0</v>
      </c>
      <c r="L15" s="23">
        <v>0</v>
      </c>
      <c r="M15" s="23">
        <v>0</v>
      </c>
      <c r="N15" s="23">
        <v>0</v>
      </c>
      <c r="O15" s="79"/>
      <c r="P15" s="174">
        <f t="shared" si="1"/>
        <v>12000</v>
      </c>
      <c r="Q15" s="79"/>
    </row>
    <row r="16" spans="2:17" ht="12.75">
      <c r="B16" s="76" t="s">
        <v>122</v>
      </c>
      <c r="C16" s="23">
        <v>13690</v>
      </c>
      <c r="D16" s="23">
        <v>0</v>
      </c>
      <c r="E16" s="23">
        <v>0</v>
      </c>
      <c r="F16" s="23">
        <v>0</v>
      </c>
      <c r="G16" s="23"/>
      <c r="H16" s="23"/>
      <c r="I16" s="23">
        <v>0</v>
      </c>
      <c r="J16" s="23">
        <v>0</v>
      </c>
      <c r="K16" s="23">
        <v>0</v>
      </c>
      <c r="L16" s="23">
        <v>0</v>
      </c>
      <c r="M16" s="23">
        <v>0</v>
      </c>
      <c r="N16" s="23">
        <v>0</v>
      </c>
      <c r="O16" s="79"/>
      <c r="P16" s="174">
        <f t="shared" si="1"/>
        <v>13690</v>
      </c>
      <c r="Q16" s="79"/>
    </row>
    <row r="17" spans="2:17" ht="12.75">
      <c r="B17" s="76" t="s">
        <v>77</v>
      </c>
      <c r="C17" s="23">
        <v>0</v>
      </c>
      <c r="D17" s="23">
        <v>0</v>
      </c>
      <c r="E17" s="23">
        <v>0</v>
      </c>
      <c r="F17" s="23">
        <v>0</v>
      </c>
      <c r="G17" s="23"/>
      <c r="H17" s="23"/>
      <c r="I17" s="23">
        <v>0</v>
      </c>
      <c r="J17" s="23">
        <v>0</v>
      </c>
      <c r="K17" s="23">
        <v>0</v>
      </c>
      <c r="L17" s="23">
        <v>0</v>
      </c>
      <c r="M17" s="23">
        <v>0</v>
      </c>
      <c r="N17" s="23">
        <v>0</v>
      </c>
      <c r="O17" s="79"/>
      <c r="P17" s="174">
        <f t="shared" si="1"/>
        <v>0</v>
      </c>
      <c r="Q17" s="79"/>
    </row>
    <row r="18" spans="2:17" ht="12.75">
      <c r="B18" s="76" t="s">
        <v>78</v>
      </c>
      <c r="C18" s="23">
        <v>0</v>
      </c>
      <c r="D18" s="23">
        <v>0</v>
      </c>
      <c r="E18" s="23">
        <v>0</v>
      </c>
      <c r="F18" s="23">
        <v>0</v>
      </c>
      <c r="G18" s="23"/>
      <c r="H18" s="23"/>
      <c r="I18" s="23">
        <v>0</v>
      </c>
      <c r="J18" s="23">
        <v>0</v>
      </c>
      <c r="K18" s="23">
        <v>0</v>
      </c>
      <c r="L18" s="23">
        <v>0</v>
      </c>
      <c r="M18" s="23">
        <v>0</v>
      </c>
      <c r="N18" s="23">
        <v>0</v>
      </c>
      <c r="O18" s="79"/>
      <c r="P18" s="174">
        <f t="shared" si="1"/>
        <v>0</v>
      </c>
      <c r="Q18" s="79"/>
    </row>
    <row r="19" spans="2:17" ht="12.75">
      <c r="B19" s="200" t="s">
        <v>117</v>
      </c>
      <c r="C19" s="201">
        <f>'Budget control'!D7</f>
        <v>219550</v>
      </c>
      <c r="D19" s="201">
        <f>'Budget control'!E7</f>
        <v>181750</v>
      </c>
      <c r="E19" s="201">
        <f>'Budget control'!F7</f>
        <v>186750</v>
      </c>
      <c r="F19" s="201">
        <f>'Budget control'!G7</f>
        <v>186750</v>
      </c>
      <c r="G19" s="201">
        <f>'Budget control'!H7</f>
        <v>0</v>
      </c>
      <c r="H19" s="201">
        <f>'Budget control'!I7</f>
        <v>0</v>
      </c>
      <c r="I19" s="201">
        <f>'Budget control'!J7</f>
        <v>0</v>
      </c>
      <c r="J19" s="201">
        <f>'Budget control'!K7</f>
        <v>0</v>
      </c>
      <c r="K19" s="201">
        <f>'Budget control'!L7</f>
        <v>0</v>
      </c>
      <c r="L19" s="201">
        <f>'Budget control'!M7</f>
        <v>0</v>
      </c>
      <c r="M19" s="201">
        <f>'Budget control'!N7</f>
        <v>0</v>
      </c>
      <c r="N19" s="201">
        <f>'Budget control'!O7</f>
        <v>0</v>
      </c>
      <c r="O19" s="183"/>
      <c r="P19" s="177">
        <f t="shared" si="1"/>
        <v>774800</v>
      </c>
      <c r="Q19" s="77" t="str">
        <f>IF(P19&lt;P7,"OK","Wrong")</f>
        <v>Wrong</v>
      </c>
    </row>
    <row r="20" spans="2:17" ht="12.75">
      <c r="B20" s="75" t="s">
        <v>79</v>
      </c>
      <c r="C20" s="237">
        <f aca="true" t="shared" si="4" ref="C20:O20">C7-C19</f>
        <v>-142075.55</v>
      </c>
      <c r="D20" s="237">
        <f t="shared" si="4"/>
        <v>-80425</v>
      </c>
      <c r="E20" s="237">
        <f t="shared" si="4"/>
        <v>-89425</v>
      </c>
      <c r="F20" s="237">
        <f t="shared" si="4"/>
        <v>-84900</v>
      </c>
      <c r="G20" s="237">
        <f t="shared" si="4"/>
        <v>0</v>
      </c>
      <c r="H20" s="237">
        <f t="shared" si="4"/>
        <v>0</v>
      </c>
      <c r="I20" s="237">
        <f t="shared" si="4"/>
        <v>0</v>
      </c>
      <c r="J20" s="237">
        <f t="shared" si="4"/>
        <v>0</v>
      </c>
      <c r="K20" s="237">
        <f t="shared" si="4"/>
        <v>0</v>
      </c>
      <c r="L20" s="237">
        <f t="shared" si="4"/>
        <v>0</v>
      </c>
      <c r="M20" s="237">
        <f t="shared" si="4"/>
        <v>0</v>
      </c>
      <c r="N20" s="237">
        <f t="shared" si="4"/>
        <v>0</v>
      </c>
      <c r="O20" s="237">
        <f t="shared" si="4"/>
        <v>87820</v>
      </c>
      <c r="P20" s="183"/>
      <c r="Q20" s="79"/>
    </row>
    <row r="21" spans="2:17" ht="13.5" thickBot="1">
      <c r="B21" s="178" t="s">
        <v>90</v>
      </c>
      <c r="C21" s="26">
        <f>C20</f>
        <v>-142075.55</v>
      </c>
      <c r="D21" s="26">
        <f aca="true" t="shared" si="5" ref="D21:N21">C21+D20</f>
        <v>-222500.55</v>
      </c>
      <c r="E21" s="26">
        <f t="shared" si="5"/>
        <v>-311925.55</v>
      </c>
      <c r="F21" s="26">
        <f t="shared" si="5"/>
        <v>-396825.55</v>
      </c>
      <c r="G21" s="26">
        <f t="shared" si="5"/>
        <v>-396825.55</v>
      </c>
      <c r="H21" s="26">
        <f t="shared" si="5"/>
        <v>-396825.55</v>
      </c>
      <c r="I21" s="26">
        <f t="shared" si="5"/>
        <v>-396825.55</v>
      </c>
      <c r="J21" s="26">
        <f t="shared" si="5"/>
        <v>-396825.55</v>
      </c>
      <c r="K21" s="26">
        <f t="shared" si="5"/>
        <v>-396825.55</v>
      </c>
      <c r="L21" s="26">
        <f t="shared" si="5"/>
        <v>-396825.55</v>
      </c>
      <c r="M21" s="26">
        <f t="shared" si="5"/>
        <v>-396825.55</v>
      </c>
      <c r="N21" s="26">
        <f t="shared" si="5"/>
        <v>-396825.55</v>
      </c>
      <c r="O21" s="26">
        <f>H21+O20</f>
        <v>-309005.55</v>
      </c>
      <c r="P21" s="184" t="s">
        <v>89</v>
      </c>
      <c r="Q21" s="179">
        <f>O21</f>
        <v>-309005.55</v>
      </c>
    </row>
    <row r="22" ht="13.5" thickTop="1">
      <c r="B22" s="180" t="s">
        <v>80</v>
      </c>
    </row>
    <row r="23" ht="12.75">
      <c r="B23" s="13" t="s">
        <v>81</v>
      </c>
    </row>
    <row r="24" ht="12.75">
      <c r="B24" s="13" t="s">
        <v>82</v>
      </c>
    </row>
    <row r="25" ht="13.5" customHeight="1">
      <c r="D25" s="78"/>
    </row>
    <row r="26" ht="13.5" customHeight="1">
      <c r="P26" s="78"/>
    </row>
    <row r="27" ht="12.75" customHeight="1">
      <c r="P27" s="78"/>
    </row>
    <row r="28" spans="2:5" ht="18" customHeight="1" thickBot="1">
      <c r="B28" s="27" t="s">
        <v>121</v>
      </c>
      <c r="C28" s="197" t="str">
        <f>C4</f>
        <v>PP1/Cro 1</v>
      </c>
      <c r="E28" s="2" t="s">
        <v>71</v>
      </c>
    </row>
    <row r="29" spans="2:14" ht="13.5" thickTop="1">
      <c r="B29" s="355" t="s">
        <v>83</v>
      </c>
      <c r="C29" s="359" t="str">
        <f>C5</f>
        <v>Development phase with Eureka</v>
      </c>
      <c r="D29" s="360"/>
      <c r="E29" s="360"/>
      <c r="F29" s="360"/>
      <c r="G29" s="360"/>
      <c r="H29" s="360"/>
      <c r="I29" s="360"/>
      <c r="J29" s="360"/>
      <c r="K29" s="360"/>
      <c r="L29" s="360"/>
      <c r="M29" s="360"/>
      <c r="N29" s="362"/>
    </row>
    <row r="30" spans="2:14" ht="38.25">
      <c r="B30" s="356"/>
      <c r="C30" s="238" t="str">
        <f>C6</f>
        <v>1st 3.m. period Q4 2019</v>
      </c>
      <c r="D30" s="238" t="str">
        <f aca="true" t="shared" si="6" ref="D30:N30">D6</f>
        <v>2nd 3.m. period Q1 2020</v>
      </c>
      <c r="E30" s="238" t="str">
        <f t="shared" si="6"/>
        <v>3rd 3.m. period Q2 2020.</v>
      </c>
      <c r="F30" s="238" t="str">
        <f t="shared" si="6"/>
        <v>4th 3.m. period Q3 2020.</v>
      </c>
      <c r="G30" s="238" t="str">
        <f t="shared" si="6"/>
        <v>5th 3.m. period Q4 2020.</v>
      </c>
      <c r="H30" s="238" t="str">
        <f t="shared" si="6"/>
        <v>6th 3.m. period Q1 2021.</v>
      </c>
      <c r="I30" s="238" t="str">
        <f t="shared" si="6"/>
        <v>7th 3.m. period Q2 2021.</v>
      </c>
      <c r="J30" s="238" t="str">
        <f t="shared" si="6"/>
        <v>8th 3.m. period Q3 2021.</v>
      </c>
      <c r="K30" s="238" t="str">
        <f t="shared" si="6"/>
        <v>9th 3.m. period Q4 2021.</v>
      </c>
      <c r="L30" s="238" t="str">
        <f t="shared" si="6"/>
        <v>10th 3.m. period Q1 2022.</v>
      </c>
      <c r="M30" s="238" t="str">
        <f t="shared" si="6"/>
        <v>11th 3.m. period Q2 2022.</v>
      </c>
      <c r="N30" s="239" t="str">
        <f t="shared" si="6"/>
        <v>12th 3.m. period Q3 2022.</v>
      </c>
    </row>
    <row r="31" spans="2:14" ht="12.75">
      <c r="B31" s="76" t="s">
        <v>120</v>
      </c>
      <c r="C31" s="185">
        <v>410000</v>
      </c>
      <c r="D31" s="185">
        <v>250000</v>
      </c>
      <c r="E31" s="185">
        <v>250000</v>
      </c>
      <c r="F31" s="185">
        <v>300000</v>
      </c>
      <c r="G31" s="185"/>
      <c r="H31" s="185"/>
      <c r="I31" s="185">
        <v>0</v>
      </c>
      <c r="J31" s="185">
        <v>0</v>
      </c>
      <c r="K31" s="185">
        <v>0</v>
      </c>
      <c r="L31" s="185">
        <v>0</v>
      </c>
      <c r="M31" s="185">
        <v>0</v>
      </c>
      <c r="N31" s="240">
        <v>0</v>
      </c>
    </row>
    <row r="32" spans="2:14" ht="12.75">
      <c r="B32" s="76" t="s">
        <v>84</v>
      </c>
      <c r="C32" s="241">
        <v>0.0905</v>
      </c>
      <c r="D32" s="241">
        <f>C32</f>
        <v>0.0905</v>
      </c>
      <c r="E32" s="241">
        <f>D32</f>
        <v>0.0905</v>
      </c>
      <c r="F32" s="241">
        <f>E32</f>
        <v>0.0905</v>
      </c>
      <c r="G32" s="241">
        <f aca="true" t="shared" si="7" ref="G32:N32">F32</f>
        <v>0.0905</v>
      </c>
      <c r="H32" s="241">
        <f t="shared" si="7"/>
        <v>0.0905</v>
      </c>
      <c r="I32" s="241">
        <f t="shared" si="7"/>
        <v>0.0905</v>
      </c>
      <c r="J32" s="241">
        <f t="shared" si="7"/>
        <v>0.0905</v>
      </c>
      <c r="K32" s="241">
        <f t="shared" si="7"/>
        <v>0.0905</v>
      </c>
      <c r="L32" s="241">
        <f t="shared" si="7"/>
        <v>0.0905</v>
      </c>
      <c r="M32" s="241">
        <f t="shared" si="7"/>
        <v>0.0905</v>
      </c>
      <c r="N32" s="242">
        <f t="shared" si="7"/>
        <v>0.0905</v>
      </c>
    </row>
    <row r="33" spans="2:14" ht="13.5" thickBot="1">
      <c r="B33" s="181" t="s">
        <v>83</v>
      </c>
      <c r="C33" s="222">
        <f>C31*C32</f>
        <v>37105</v>
      </c>
      <c r="D33" s="222">
        <f>D31*D32</f>
        <v>22625</v>
      </c>
      <c r="E33" s="222">
        <f>E31*E32</f>
        <v>22625</v>
      </c>
      <c r="F33" s="222">
        <f>F31*F32</f>
        <v>27150</v>
      </c>
      <c r="G33" s="222">
        <f aca="true" t="shared" si="8" ref="G33:N33">G31*G32</f>
        <v>0</v>
      </c>
      <c r="H33" s="222">
        <f t="shared" si="8"/>
        <v>0</v>
      </c>
      <c r="I33" s="222">
        <f t="shared" si="8"/>
        <v>0</v>
      </c>
      <c r="J33" s="222">
        <f t="shared" si="8"/>
        <v>0</v>
      </c>
      <c r="K33" s="222">
        <f t="shared" si="8"/>
        <v>0</v>
      </c>
      <c r="L33" s="222">
        <f t="shared" si="8"/>
        <v>0</v>
      </c>
      <c r="M33" s="222">
        <f t="shared" si="8"/>
        <v>0</v>
      </c>
      <c r="N33" s="223">
        <f t="shared" si="8"/>
        <v>0</v>
      </c>
    </row>
    <row r="34" ht="13.5" thickTop="1">
      <c r="B34" s="180" t="s">
        <v>85</v>
      </c>
    </row>
    <row r="35" ht="12.75">
      <c r="B35" s="13" t="s">
        <v>86</v>
      </c>
    </row>
  </sheetData>
  <sheetProtection/>
  <mergeCells count="4">
    <mergeCell ref="B29:B30"/>
    <mergeCell ref="B5:B6"/>
    <mergeCell ref="C5:O5"/>
    <mergeCell ref="C29:N29"/>
  </mergeCells>
  <dataValidations count="1">
    <dataValidation type="custom" allowBlank="1" showInputMessage="1" showErrorMessage="1" errorTitle="Nedozvoljen unos!" error="Pritisnite tipku &quot;Cancel&quot;!" sqref="B5:Q6 B7:O10 B11:B21 C19:Q21 P11:Q18 B29:N30 B31:B33 C33:N33">
      <formula1>0</formula1>
    </dataValidation>
  </dataValidations>
  <printOptions/>
  <pageMargins left="0.35433070866141736" right="0.35433070866141736" top="0.984251968503937" bottom="0.5118110236220472" header="0.31496062992125984" footer="0.2362204724409449"/>
  <pageSetup horizontalDpi="1200" verticalDpi="1200" orientation="landscape" paperSize="9" scale="85" r:id="rId2"/>
  <headerFooter>
    <oddHeader>&amp;L&amp;G&amp;C&amp;A&amp;R&amp;F</oddHeader>
    <oddFooter>&amp;LRAZUM - pretkomercijalni projekti&amp;C&amp;8&amp;K00-023Autor pripreme i izrade tablica za unos: Krunoslav Tarandek, BICRO doo.&amp;R&amp;P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BICRO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EUREKA methodology</dc:title>
  <dc:subject>INPUTS</dc:subject>
  <dc:creator>Krunoslav Tarandek</dc:creator>
  <cp:keywords/>
  <dc:description/>
  <cp:lastModifiedBy>Ira Alaburic</cp:lastModifiedBy>
  <cp:lastPrinted>2018-12-21T10:26:28Z</cp:lastPrinted>
  <dcterms:created xsi:type="dcterms:W3CDTF">2007-03-05T11:35:52Z</dcterms:created>
  <dcterms:modified xsi:type="dcterms:W3CDTF">2018-12-21T10:26:31Z</dcterms:modified>
  <cp:category/>
  <cp:version/>
  <cp:contentType/>
  <cp:contentStatus/>
</cp:coreProperties>
</file>