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tabRatio="746" activeTab="6"/>
  </bookViews>
  <sheets>
    <sheet name="Pretpostavke" sheetId="1" r:id="rId1"/>
    <sheet name="Projektni plan" sheetId="2" r:id="rId2"/>
    <sheet name="Plaće i oprema" sheetId="3" r:id="rId3"/>
    <sheet name="Podugovaranje" sheetId="4" r:id="rId4"/>
    <sheet name="Putni troškovi" sheetId="5" r:id="rId5"/>
    <sheet name="Ostali troškovi" sheetId="6" r:id="rId6"/>
    <sheet name="Kontrola proračuna" sheetId="7" r:id="rId7"/>
    <sheet name="Likvidnost razvoja" sheetId="8" r:id="rId8"/>
    <sheet name="RDG" sheetId="9" r:id="rId9"/>
    <sheet name="Financijski tok" sheetId="10" r:id="rId10"/>
    <sheet name="Ekonomski tok" sheetId="11" r:id="rId11"/>
  </sheets>
  <externalReferences>
    <externalReference r:id="rId14"/>
  </externalReferences>
  <definedNames>
    <definedName name="_xlfn.IFERROR" hidden="1">#NAME?</definedName>
    <definedName name="Partners">'[1]Partners'!$D$3:$D$6</definedName>
    <definedName name="_xlnm.Print_Area" localSheetId="10">'Ekonomski tok'!$A$1:$K$33</definedName>
    <definedName name="_xlnm.Print_Area" localSheetId="9">'Financijski tok'!$A$1:$K$31</definedName>
    <definedName name="_xlnm.Print_Area" localSheetId="7">'Likvidnost razvoja'!$A$4:$I$47</definedName>
    <definedName name="Z_571185C7_33C1_45E8_A5C3_35C8CA4B5A7E_.wvu.Cols" localSheetId="6" hidden="1">'Kontrola proračuna'!$H:$I</definedName>
    <definedName name="Z_571185C7_33C1_45E8_A5C3_35C8CA4B5A7E_.wvu.Cols" localSheetId="2" hidden="1">'Plaće i oprema'!$K:$L</definedName>
    <definedName name="Z_571185C7_33C1_45E8_A5C3_35C8CA4B5A7E_.wvu.Cols" localSheetId="3" hidden="1">'Podugovaranje'!$H:$I</definedName>
    <definedName name="Z_571185C7_33C1_45E8_A5C3_35C8CA4B5A7E_.wvu.Cols" localSheetId="1" hidden="1">'Projektni plan'!$G:$H</definedName>
  </definedNames>
  <calcPr fullCalcOnLoad="1"/>
</workbook>
</file>

<file path=xl/comments7.xml><?xml version="1.0" encoding="utf-8"?>
<comments xmlns="http://schemas.openxmlformats.org/spreadsheetml/2006/main">
  <authors>
    <author>Tomislav Hrastić</author>
  </authors>
  <commentList>
    <comment ref="R7" authorId="0">
      <text>
        <r>
          <rPr>
            <sz val="9"/>
            <rFont val="Tahoma"/>
            <family val="0"/>
          </rPr>
          <t xml:space="preserve">MAX 75% od ukupnih troškova projekta za CRO partnera
</t>
        </r>
      </text>
    </comment>
    <comment ref="R26" authorId="0">
      <text>
        <r>
          <rPr>
            <sz val="9"/>
            <rFont val="Tahoma"/>
            <family val="0"/>
          </rPr>
          <t>MAX 75% od ukupnih troškova projekta za SLO partnera</t>
        </r>
      </text>
    </comment>
    <comment ref="R23" authorId="0">
      <text>
        <r>
          <rPr>
            <sz val="9"/>
            <rFont val="Tahoma"/>
            <family val="0"/>
          </rPr>
          <t xml:space="preserve">300.000 eura (preračunato u HRK po tečaju iz uputa 1EUR= 7,38 HRK)
</t>
        </r>
      </text>
    </comment>
    <comment ref="R24" authorId="0">
      <text>
        <r>
          <rPr>
            <sz val="9"/>
            <rFont val="Tahoma"/>
            <family val="0"/>
          </rPr>
          <t>Eureka part MAX 150.000 EUR (preračunato u HRK 1EUR=7,38 HRK)</t>
        </r>
      </text>
    </comment>
  </commentList>
</comments>
</file>

<file path=xl/sharedStrings.xml><?xml version="1.0" encoding="utf-8"?>
<sst xmlns="http://schemas.openxmlformats.org/spreadsheetml/2006/main" count="491" uniqueCount="322">
  <si>
    <t>TBD</t>
  </si>
  <si>
    <t>E!xxx</t>
  </si>
  <si>
    <t>Project partner number</t>
  </si>
  <si>
    <t>Name of partner</t>
  </si>
  <si>
    <t>Acronym</t>
  </si>
  <si>
    <t>PP1</t>
  </si>
  <si>
    <t>PP2</t>
  </si>
  <si>
    <t>PP3</t>
  </si>
  <si>
    <t>PP4</t>
  </si>
  <si>
    <t>Country member</t>
  </si>
  <si>
    <t>Croatia</t>
  </si>
  <si>
    <t>Slovenia</t>
  </si>
  <si>
    <t>Slo parner 1</t>
  </si>
  <si>
    <t>Slo parner 2</t>
  </si>
  <si>
    <t>Cro 1</t>
  </si>
  <si>
    <t>Slo 1</t>
  </si>
  <si>
    <t>Slo 2</t>
  </si>
  <si>
    <t>Full name</t>
  </si>
  <si>
    <t>Full name 1</t>
  </si>
  <si>
    <t>Full name 2</t>
  </si>
  <si>
    <t>Full name 3</t>
  </si>
  <si>
    <t>Full name 4</t>
  </si>
  <si>
    <t>Contribution %</t>
  </si>
  <si>
    <t>Project assignment</t>
  </si>
  <si>
    <t>Indirect costs  (overhead max 20%)</t>
  </si>
  <si>
    <t>Personal computers</t>
  </si>
  <si>
    <t>Expressions</t>
  </si>
  <si>
    <t>Computer consumables</t>
  </si>
  <si>
    <t>Lab measures</t>
  </si>
  <si>
    <t>FSB projecting</t>
  </si>
  <si>
    <t>Total Equip. &amp; Consumables</t>
  </si>
  <si>
    <t>Total Subcontracting costs</t>
  </si>
  <si>
    <t>Table No. 10-030 : Personnel costs (gross) for partner:</t>
  </si>
  <si>
    <t>Table No. 10-040 : Equipment &amp; Consumables for partner:</t>
  </si>
  <si>
    <t>Total other costs</t>
  </si>
  <si>
    <t>Rental expenses</t>
  </si>
  <si>
    <t>Rental utilities</t>
  </si>
  <si>
    <t>Total personnel costs</t>
  </si>
  <si>
    <t>Total</t>
  </si>
  <si>
    <t>Maximum</t>
  </si>
  <si>
    <t>Control</t>
  </si>
  <si>
    <t>Total development expenses CRO part</t>
  </si>
  <si>
    <t>CRO</t>
  </si>
  <si>
    <t>Table No. 10-032 : Personnel costs (gross) for partner:</t>
  </si>
  <si>
    <t>Table No. 10-038 : Equipment &amp; Consumables for partner:</t>
  </si>
  <si>
    <t>Table No. 10-046 : Subcontracting costs for partner:</t>
  </si>
  <si>
    <t>Table No. 10-048 : Subcontracting costs for partner:</t>
  </si>
  <si>
    <t>Table No. 10-062 : Other not mentioned costs for partner:</t>
  </si>
  <si>
    <t>Table No. 10-064 : Other not mentioned costs for partner:</t>
  </si>
  <si>
    <t>SLO</t>
  </si>
  <si>
    <t>Total development expenses SLO part</t>
  </si>
  <si>
    <t>Total development expenses / Whole project</t>
  </si>
  <si>
    <t>WHP</t>
  </si>
  <si>
    <t>Description of activities, components, means</t>
  </si>
  <si>
    <t>Responsible partner</t>
  </si>
  <si>
    <t xml:space="preserve"> - Preparation of the project application,
 - Developing and coordination of project partnership,
 - Assignment of activities to each Project Partner.
 - Preparation of Partnership Agreement </t>
  </si>
  <si>
    <t>Application package (Application form, Financial plan, Partnership Agreement)</t>
  </si>
  <si>
    <t>TOTAL COSTS</t>
  </si>
  <si>
    <t>Start date</t>
  </si>
  <si>
    <t>End date</t>
  </si>
  <si>
    <t>Patent registration</t>
  </si>
  <si>
    <t>Task or Action No:</t>
  </si>
  <si>
    <t>Table No. 10-026: Detail Cro 2 partner info</t>
  </si>
  <si>
    <t>Table No. 10-025 : Detail Cro 1 partner info</t>
  </si>
  <si>
    <t>Table No. 10-015 : Project partners</t>
  </si>
  <si>
    <t>Table No. 10-010 : Basic project info</t>
  </si>
  <si>
    <t>PP1/Cro 1</t>
  </si>
  <si>
    <t>PP3/Slo 1</t>
  </si>
  <si>
    <t>PP2/Cro 2</t>
  </si>
  <si>
    <t>Table No. 10-028: PROJECT PLAN / Time frame with action plan</t>
  </si>
  <si>
    <t>NET CASH FLOW</t>
  </si>
  <si>
    <t xml:space="preserve">Table No. 10-020 : Fiscal Quarters and 3. months periods in development </t>
  </si>
  <si>
    <t>Q3</t>
  </si>
  <si>
    <t>Q4</t>
  </si>
  <si>
    <t>1st 3.m. period</t>
  </si>
  <si>
    <t>2nd 3.m. period</t>
  </si>
  <si>
    <t>Q1</t>
  </si>
  <si>
    <t>3rd 3.m. period</t>
  </si>
  <si>
    <t>Q2</t>
  </si>
  <si>
    <t>4th 3.m. period</t>
  </si>
  <si>
    <t>5th 3.m. period</t>
  </si>
  <si>
    <t>6th 3.m. period</t>
  </si>
  <si>
    <t>7th 3.m. period</t>
  </si>
  <si>
    <t>8th 3.m. period</t>
  </si>
  <si>
    <t>9th 3.m. period</t>
  </si>
  <si>
    <t>10th 3.m. period</t>
  </si>
  <si>
    <t>11th 3.m. period</t>
  </si>
  <si>
    <t>12th 3.m. period</t>
  </si>
  <si>
    <t>Q:</t>
  </si>
  <si>
    <t>Year:</t>
  </si>
  <si>
    <t>Opis aktivnosti</t>
  </si>
  <si>
    <t>Očekivani rezultat</t>
  </si>
  <si>
    <t>Odgovoran</t>
  </si>
  <si>
    <t>partner</t>
  </si>
  <si>
    <t>aktivnosti</t>
  </si>
  <si>
    <t>trošak</t>
  </si>
  <si>
    <r>
      <t xml:space="preserve">Project title / </t>
    </r>
    <r>
      <rPr>
        <sz val="10"/>
        <rFont val="Arial"/>
        <family val="2"/>
      </rPr>
      <t>naziv projekta</t>
    </r>
    <r>
      <rPr>
        <b/>
        <sz val="10"/>
        <color indexed="30"/>
        <rFont val="Arial"/>
        <family val="2"/>
      </rPr>
      <t xml:space="preserve">: </t>
    </r>
  </si>
  <si>
    <r>
      <rPr>
        <b/>
        <sz val="10"/>
        <rFont val="Arial"/>
        <family val="2"/>
      </rPr>
      <t>Engleski …….;</t>
    </r>
    <r>
      <rPr>
        <sz val="10"/>
        <rFont val="Arial"/>
        <family val="2"/>
      </rPr>
      <t xml:space="preserve">
Hrvatski ……..;</t>
    </r>
  </si>
  <si>
    <r>
      <t xml:space="preserve">Project summary / </t>
    </r>
    <r>
      <rPr>
        <sz val="10"/>
        <rFont val="Arial"/>
        <family val="2"/>
      </rPr>
      <t>kratki opis projekta</t>
    </r>
    <r>
      <rPr>
        <b/>
        <sz val="10"/>
        <rFont val="Arial"/>
        <family val="2"/>
      </rPr>
      <t xml:space="preserve"> </t>
    </r>
    <r>
      <rPr>
        <b/>
        <sz val="10"/>
        <color indexed="30"/>
        <rFont val="Arial"/>
        <family val="2"/>
      </rPr>
      <t xml:space="preserve">: </t>
    </r>
  </si>
  <si>
    <r>
      <rPr>
        <b/>
        <sz val="10"/>
        <rFont val="Arial"/>
        <family val="2"/>
      </rPr>
      <t>Engleski …….;</t>
    </r>
    <r>
      <rPr>
        <sz val="10"/>
        <rFont val="Arial"/>
        <family val="2"/>
      </rPr>
      <t xml:space="preserve">
Hrvatski ……..;
</t>
    </r>
  </si>
  <si>
    <r>
      <rPr>
        <b/>
        <sz val="10"/>
        <rFont val="Arial"/>
        <family val="2"/>
      </rPr>
      <t>Engleski …….;</t>
    </r>
    <r>
      <rPr>
        <sz val="10"/>
        <rFont val="Arial"/>
        <family val="2"/>
      </rPr>
      <t xml:space="preserve">
Hrvatski ……..;
max. 1/2 strane teksta ili 10 rečenica što je manje!</t>
    </r>
  </si>
  <si>
    <r>
      <t>Eureka project code/</t>
    </r>
    <r>
      <rPr>
        <sz val="10"/>
        <rFont val="Arial"/>
        <family val="2"/>
      </rPr>
      <t xml:space="preserve"> Eureka šifra</t>
    </r>
    <r>
      <rPr>
        <b/>
        <sz val="10"/>
        <rFont val="Arial"/>
        <family val="2"/>
      </rPr>
      <t xml:space="preserve"> </t>
    </r>
  </si>
  <si>
    <t>OIB:</t>
  </si>
  <si>
    <t>Skraćena tvrtka / naziv:</t>
  </si>
  <si>
    <t>Ulica i broj:</t>
  </si>
  <si>
    <t>Mjesto i poštanski broj:</t>
  </si>
  <si>
    <t>Telefon:</t>
  </si>
  <si>
    <t>Voditelj projekta:</t>
  </si>
  <si>
    <t>E-mail voditelja projekta:</t>
  </si>
  <si>
    <t>Odgovorna osoba tvrtke:</t>
  </si>
  <si>
    <t>Godina osnivanja tvrtke:</t>
  </si>
  <si>
    <t>Broj zaposlenih:</t>
  </si>
  <si>
    <t>Od toga u istraživanju i razvoju:</t>
  </si>
  <si>
    <t>Bruto promet zadnje pune godine:</t>
  </si>
  <si>
    <t>Table No. 10-027: Detail Slo 1 partner info</t>
  </si>
  <si>
    <t>Matični ili odgovarajuči broj:</t>
  </si>
  <si>
    <t>Table No. 10-028: Detail Slo 2 partner info</t>
  </si>
  <si>
    <t>New development cost     New development cost    New development cost     New development cost    New development cost     New development cost     New development cost     New development cost</t>
  </si>
  <si>
    <t>Unforeseen costs - overplanned (max. 5% in EUREKA total)</t>
  </si>
  <si>
    <t>Technical business consultant</t>
  </si>
  <si>
    <t>Naziv tvrtke:</t>
  </si>
  <si>
    <t>Measurement tools</t>
  </si>
  <si>
    <t>Laboratory equipment</t>
  </si>
  <si>
    <t>Cro 2</t>
  </si>
  <si>
    <t>OBAVEZNO PRILAGODITI DATUME PREMA UPUTAMA U PRIRUČNIKU</t>
  </si>
  <si>
    <t>Total travel costs</t>
  </si>
  <si>
    <t xml:space="preserve">Ovaj dokument je namijenjen Natjecateljima kao pomoć prilikom izrade tabličnih prikaza za poslovni plan. </t>
  </si>
  <si>
    <t>Agencija HAMAG-BICRO ne odgovara za sadržaj, ispravnost ili eventualne greške u ovim tablicama već u najboljoj namjeri ih daje kako bi olakšala proces pripreme poslovnog plana. Natjecatelj je isključivo odgovoran za upotrebu ovih tablica.</t>
  </si>
  <si>
    <t>01.04.2016.</t>
  </si>
  <si>
    <t>30.06.2016.</t>
  </si>
  <si>
    <t>Likvidnost razvoja</t>
  </si>
  <si>
    <t>Ukupno</t>
  </si>
  <si>
    <t xml:space="preserve">   Drugi izvori - navesti - (objasniti u prilozima)</t>
  </si>
  <si>
    <t xml:space="preserve">    Ostali izvori - navesti - (objasniti u prilozima)</t>
  </si>
  <si>
    <t>1. Razvojni troškovi po periodima</t>
  </si>
  <si>
    <t>Table No. 10-082: Current business activity for partner:</t>
  </si>
  <si>
    <t>Slobodni novčani tok iz trenutnih poslovnih aktivnosti</t>
  </si>
  <si>
    <t>Slobodni novčani tok iz trenutne poslovne poslovne aktivnosti</t>
  </si>
  <si>
    <t>All amounts are in HRK</t>
  </si>
  <si>
    <t xml:space="preserve"> - Technical management, 
 - Administrative management, 
 - Organisation and coordination of dissemination activities, 
 - Kick-of meeting, </t>
  </si>
  <si>
    <t>Research activity: XYZ</t>
  </si>
  <si>
    <t>Research and report on activity</t>
  </si>
  <si>
    <t>The prototype testing and simulation of the solution including the implementation of sales model (Corrections).</t>
  </si>
  <si>
    <t>Solution has been finished and ready for first testing with real cutomers</t>
  </si>
  <si>
    <t>Project coordinator</t>
  </si>
  <si>
    <t>Technical coordinator</t>
  </si>
  <si>
    <t>Monthly salary (Gross II)</t>
  </si>
  <si>
    <t>Administrative assistant</t>
  </si>
  <si>
    <t>Programer</t>
  </si>
  <si>
    <t>Trošak TPK za Q1 nastaje u Q2, zbog toga postoji pomak u financiranju. I tako za svaki Q projekta. Zadnji kvartal sadrži dvostruki trošak za TPK</t>
  </si>
  <si>
    <t>C. NETO NOVČANI PRIMICI</t>
  </si>
  <si>
    <t>D. KUMULATIVNI NETO NOVČANI PRIMICI</t>
  </si>
  <si>
    <t>Table No. 10-100: Profit and loss account for the project:</t>
  </si>
  <si>
    <t>PROFIT AND LOSS ACCOUNT</t>
  </si>
  <si>
    <t>1.</t>
  </si>
  <si>
    <t>2.</t>
  </si>
  <si>
    <t>COGS (variable)</t>
  </si>
  <si>
    <t>COGS (variable) in Ravenue</t>
  </si>
  <si>
    <t>3.</t>
  </si>
  <si>
    <t>COGS (fixed) less amortization and Interest</t>
  </si>
  <si>
    <t>COGS (fixed ) in Ravenue</t>
  </si>
  <si>
    <t>4.</t>
  </si>
  <si>
    <t>EBITDA (Gross profit) = 1. - (2.+3.)</t>
  </si>
  <si>
    <t>Gross margin</t>
  </si>
  <si>
    <t>5.</t>
  </si>
  <si>
    <t>EBIT = (4.-Depreciation)</t>
  </si>
  <si>
    <t xml:space="preserve">      Depreciation</t>
  </si>
  <si>
    <t>6.</t>
  </si>
  <si>
    <t>EBT = (5. - Interest)</t>
  </si>
  <si>
    <t>7.</t>
  </si>
  <si>
    <t>Net Income = (6. - Taxes on net income)</t>
  </si>
  <si>
    <t xml:space="preserve">    Taxes on net income 20%</t>
  </si>
  <si>
    <t>8.</t>
  </si>
  <si>
    <t>Retain earnings = (7. - Reserves + Owners share)</t>
  </si>
  <si>
    <t xml:space="preserve">     Reserves</t>
  </si>
  <si>
    <t xml:space="preserve">     Owners share</t>
  </si>
  <si>
    <t>2019.</t>
  </si>
  <si>
    <t>2020.</t>
  </si>
  <si>
    <t>2021.</t>
  </si>
  <si>
    <t>2022.</t>
  </si>
  <si>
    <t>Ne postoji jednostavna formula i jednostavno uvrštavanje podataka za pravilan izračun pokazatelja!</t>
  </si>
  <si>
    <t>Table No. 10-110: Cash flow for the PROJECT:</t>
  </si>
  <si>
    <t>Development &amp; commercialization liquidity</t>
  </si>
  <si>
    <t>Development years with EUREKA</t>
  </si>
  <si>
    <t>Commercialization years</t>
  </si>
  <si>
    <t>Scrap</t>
  </si>
  <si>
    <t>Remain values</t>
  </si>
  <si>
    <t xml:space="preserve">CASH INFLOW </t>
  </si>
  <si>
    <t>Development receivables</t>
  </si>
  <si>
    <t>Commerce receivables</t>
  </si>
  <si>
    <t xml:space="preserve">     PP1/Cro1 sales</t>
  </si>
  <si>
    <t xml:space="preserve">    Other receivables</t>
  </si>
  <si>
    <t>CASH OUTFLOW</t>
  </si>
  <si>
    <t>Development payables</t>
  </si>
  <si>
    <t>Assets investments - production years</t>
  </si>
  <si>
    <t>Investment in working capital</t>
  </si>
  <si>
    <t>Production costs - variabilis</t>
  </si>
  <si>
    <t>Production costs - fixed</t>
  </si>
  <si>
    <t>Earning taxes</t>
  </si>
  <si>
    <t>Interests</t>
  </si>
  <si>
    <t>Dividents or investors share</t>
  </si>
  <si>
    <t>Short term loan from owners (PP1)</t>
  </si>
  <si>
    <t xml:space="preserve">Short term credit </t>
  </si>
  <si>
    <t>CUMMULATIVE CASH FLOW</t>
  </si>
  <si>
    <t>Table No. 10-120: Discounted Cash Flow for the project:</t>
  </si>
  <si>
    <t>DISCOUNTED CASH FLOW</t>
  </si>
  <si>
    <t>Discount faktor</t>
  </si>
  <si>
    <t>DISCOUNTED NET CASH FLOW</t>
  </si>
  <si>
    <t>CUMMULATIVE DIS. CASH FLOW</t>
  </si>
  <si>
    <t>Net Present Value (NPV)</t>
  </si>
  <si>
    <t>Internal Rate of Return (IRR)</t>
  </si>
  <si>
    <t>IRR</t>
  </si>
  <si>
    <t>Payback year</t>
  </si>
  <si>
    <t>Revenue (sales)*</t>
  </si>
  <si>
    <t xml:space="preserve">      Interest expenses</t>
  </si>
  <si>
    <t xml:space="preserve">    Net income in Revenue (% profit)</t>
  </si>
  <si>
    <r>
      <t xml:space="preserve">* Prihodi navedeni u ovoj stavci trebaju imati uporište u analizi tržišta (EPP 6.) i prikazu budućih prihoda od komercijalizacije proizvoda. Budući prihodi od proizvoda </t>
    </r>
    <r>
      <rPr>
        <b/>
        <u val="single"/>
        <sz val="11"/>
        <rFont val="Arial"/>
        <family val="2"/>
      </rPr>
      <t>se moraju temeljiti na udjelu partnera u prihodima prema konzorcijskom ugovoru.</t>
    </r>
  </si>
  <si>
    <t xml:space="preserve">EUREKA /HAMAG-BICRO note: </t>
  </si>
  <si>
    <t>EUREKA BUDGET CONTROL</t>
  </si>
  <si>
    <t>Table No. 10-070 : EUREKA budget control for all partners</t>
  </si>
  <si>
    <t>Financing commitment EUREKA part</t>
  </si>
  <si>
    <t>Total EUREKA CRO part</t>
  </si>
  <si>
    <t>Total EUREKA SLO part</t>
  </si>
  <si>
    <t>Total EUREKA part / Whole project</t>
  </si>
  <si>
    <t>Development phase with EUREKA</t>
  </si>
  <si>
    <t>Table No. 10-080: Financial capacity for EUREKA partner</t>
  </si>
  <si>
    <t>Svi iznosi su u HRK</t>
  </si>
  <si>
    <t>HRV partner 1 d.o.o.</t>
  </si>
  <si>
    <t>HRV partner 2 d.o.o.</t>
  </si>
  <si>
    <t>NAJVIŠA MOGUĆA PLAĆA KOJA JE OPRAVDANA KROZ PROJEKT PO ZAPOSLENOM IZNOSI 27.000 KN BRUTO II MJESEČNO. UKOLIKO POSTOJE ZAPOSLENI KOJI IMAJU VEĆU PLAĆU OD TOGA, RAZLIKU SNOSI KORISNIK. POVEĆANJA PLAĆA TIJEKOM TRAJANJA PROJEKTA NISU DOPUŠTENA, TJ. SAV TROŠAK POVEĆANJA SNOSI KORISNIK.</t>
  </si>
  <si>
    <t>Milestone &amp; deliverables</t>
  </si>
  <si>
    <t xml:space="preserve">1 - kick-of meeting                                   
4 - national and 2 international  workshops                                    </t>
  </si>
  <si>
    <t>Costs (in HRK)</t>
  </si>
  <si>
    <t>U narednim tablicama razrađeni su troškovi prema kategorijama za dva hrvatska partnera. Ako postoji samo jedan, puni se samo jedna tablica (Cro 1), druga ostaje prazna tj. upisuju se 0. U ovom primjeru je prikazana samo jedna godina razvoja. Kako su dozvoljene maksimalno tri godine razvoja, u projektima dužim od jedne godine potrebno je primjeniti (popuniti) formule i izračune za godine i stvarna tromjesečja. Nepotrebne godine tj. tromjesečja nemojte prikazivati u poslovnom planu (Totale naravno da!).</t>
  </si>
  <si>
    <t>coordinator CRO2</t>
  </si>
  <si>
    <t>Technical administrator</t>
  </si>
  <si>
    <t>Labaratory assistant</t>
  </si>
  <si>
    <t>Labaratory Microscope</t>
  </si>
  <si>
    <t>Ostali partneri van Hrvatske ne trebaju prilagati platne liste. Ali trebaju popuniti iznose u tablici koja slijedi - Eureka budget control i pripadajuće totale.</t>
  </si>
  <si>
    <t>Table No. 10-046 : Travel costs for partner:</t>
  </si>
  <si>
    <t>Travel to Lichtenfels, Germany (2x)</t>
  </si>
  <si>
    <t>Travel to Plovdiv, Bulgaria (2x)</t>
  </si>
  <si>
    <t>Ukupni troškovi za ovu grupu troškova smiju iznositi maksimalno 4% od ukupne vrijednosti opravdanih troškova hrvatske strane projekta. Za potrebe smještaja prihvatljiv je trošak hotela s najviše četiri zvjezdice i dnevnica, a prilikom prijevoza zrakoplovom karte ekonomske klase. Prilikom praćenja i pravdanja ovih troškova biti će potrebno dostaviti putne naloge koji uključuju sve potrebne informacije za analizu obračuna (ime i prezime zaposlenika, informacije o smještaju, boarding karte itd.). Planirane destinacije i putovanja je potrebno detaljno prezentirati (trošak puta, smještaja, dnevnice) i obrazložiti razloge za ista.</t>
  </si>
  <si>
    <t>Ukupan trošak u projektnom planu treba odgovarati ukupnom trošku projekta sa svim uključenim partnerima te odgovarati TOTALU u tablici Eureka Budget control!</t>
  </si>
  <si>
    <t>Ostali partneri van Hrvatske ne trebaju ovdje puniti jediničnu opremu i potrošni materijal. Ali trebaju popuniti iznose u tablici koja slijedi - Eureka budget control i pripadajuće totale.</t>
  </si>
  <si>
    <t>Ostali partneri van Hrvatske ne trebaju ovdje puniti troškove ugovornih vanjskih usluga. Ali trebaju popuniti iznose u tablici koja slijedi - Eureka budget control i pripadajuće totale.</t>
  </si>
  <si>
    <t>Ostali partneri van Hrvatske ne trebaju ovdje puniti jedinične putne troškove. Ali trebaju popuniti iznose u tablici koja slijedi - Eureka budget control i pripadajuće totale.</t>
  </si>
  <si>
    <t>Ostali partneri van Hrvatske ne trebaju ovdje puniti jedinične ostale troškove. Ali trebaju popuniti iznose u tablici koja slijedi - Eureka budget control i pripadajuće totale.</t>
  </si>
  <si>
    <t>1. EUREKA GRANT</t>
  </si>
  <si>
    <t>Iznosi sufinanciranja</t>
  </si>
  <si>
    <t xml:space="preserve">    Reinvestiranje iz zadržane dobiti prethodne financijske godine (objasniti i dokumentirati, pismo uprave i sl. - vidi upute za EPP)</t>
  </si>
  <si>
    <t xml:space="preserve">    Reinvestiranje iz kapitalnih rezervi prethodne financijske godine</t>
  </si>
  <si>
    <t xml:space="preserve">    Planirana dokapitalizacija (objasniti i dokazati izvore)</t>
  </si>
  <si>
    <t xml:space="preserve">    Planirani novčani tok iz trenutnih aktivnosti (Tablica niže - dio koji možete dokazano izdvojiti a da ne ugrožavate redovno poslovanje)</t>
  </si>
  <si>
    <t xml:space="preserve">    Planirani kratkoročni zajam od vlasnika (priložiti dokument i izvore)</t>
  </si>
  <si>
    <t xml:space="preserve">    Pismo namjere banke ili druge fin. institucije (IME i objašnjenje u prilogu)</t>
  </si>
  <si>
    <t>Npr. Pismo namjere banke je potrebno realizirati ukoliko natjecatelj prođe evaluaciju i dođe u proces ugovaranja!</t>
  </si>
  <si>
    <t xml:space="preserve">    Realizirani kredit od banke ili druge fin. institucije (objasniti u prilozima)</t>
  </si>
  <si>
    <t>Napomena</t>
  </si>
  <si>
    <t>redovno poslovanje koje je tek u planu i koje treba biti dovoljno visoko i dokazivo da dio koji ćete tu izdvojiti neće ugroziti toliko bitno vaše redovno</t>
  </si>
  <si>
    <t>Trenutne poslovne aktivnosti . Ugovori,  računi i sl. prihodi</t>
  </si>
  <si>
    <t>Dokaziva bruto marža (npr. iz zadnjeg GFI fin. dokumenta) npr.  12 %</t>
  </si>
  <si>
    <t xml:space="preserve">poslovanje. Zbog toga je tu potrebno priložiti prvo dokazive dokumente (ugovori, računi i sl.), zatim proračunati bruto maržu i doći do maksimalno </t>
  </si>
  <si>
    <t xml:space="preserve">mogućih izdvajanja. Tada treba proračunati koliki dio možete izdvojiti a da ne ugrozite svoje redovno poslovanje i takav iznos i izdvajanje potkrepiti izjavom </t>
  </si>
  <si>
    <t>odgovorne osobe.</t>
  </si>
  <si>
    <t>Dio koji možemo izdvojiti da ne ugrozimo redovno poslovanje:</t>
  </si>
  <si>
    <t>2. Dokazivi izvori financiranja Natjecatelja</t>
  </si>
  <si>
    <t>A. NOVČANI PRIMICI (1.+2.)</t>
  </si>
  <si>
    <t>2. Ostali izdaci (sanacija gubitka ispod visine kapitala i sl.)</t>
  </si>
  <si>
    <t>B. NOVČANI IZDACI (1. + 2.)</t>
  </si>
  <si>
    <t>Svi planirani izvori  boduju se u procesu evaluacije, a realiziraju u procesu ugovaranja i čišćenja proračuna - prije početka sufinanciranja!</t>
  </si>
  <si>
    <t>Pozitivan kumulativ neto novčanih primitaka u svakom promatranom periodu dokazuje likvidnost razvoja projekta, a kvatiteta izvora obzirom na rizik,</t>
  </si>
  <si>
    <t>kvalitetu i dokaze, boduje se u skladu sa navedenim i objašnjenim.</t>
  </si>
  <si>
    <t>uspjeha koji je inicijalno pridružen projektima inovacija, istraživanja i razvoja, jasno je da natjecatelj treba imati siguran, jasan i dokaziv izvor sredstava svog</t>
  </si>
  <si>
    <t>dijela razvoja.</t>
  </si>
  <si>
    <t>Tablica likvidnosti koju prikazujemo za period razvoja jedne godine samo je jedan mogući primjer na kojem možete graditi i modelirati svoju financijsku</t>
  </si>
  <si>
    <t>konstrukciju projekta. Znanje investicijskog projektiranja i analize boniteta i ovdje je dobrodošlo za ostvarenje što je moguće više bodova.</t>
  </si>
  <si>
    <t>proces pripreme poslovnog plana. Natjecatelj je isključivo odgovoran za upotrebu ovih tablica.</t>
  </si>
  <si>
    <t>Table No. 10-084: Financial capacity for EUREKA partner</t>
  </si>
  <si>
    <t>Nakon što je likvidnost projekta dokazana kao i svakog hvatskog partnera, u sklopu ovih tablica prikazati ćemo pokazatelje povrata investicije</t>
  </si>
  <si>
    <t>koje se ocjenjuju u sklopu kriterija "Return of investment", više opisanog u EPP. Kako se projekti Eureke smatraju bliže tržištu i većinom</t>
  </si>
  <si>
    <t xml:space="preserve">pripadaju eksperimentalnom razvoju, svaki investitor se treba zapitati isplati li se to njemu ili ne. Proračuni isplativosti se mogu raditi na razne </t>
  </si>
  <si>
    <t xml:space="preserve">metodologijim investicijskog projektiranja. I kod nas i u svijetu napisane su mnoge knjige i održavaju se mnogi tečajevi pa i kolegiji na </t>
  </si>
  <si>
    <t>no isto tako i unutarnjih na koje možemo bolje utjecati.</t>
  </si>
  <si>
    <t>Problematika povrata investicije leži u tome što je budućnost izrazito stohastična i vezana uz nepredvidivost inputa sa tržišta, dakle tzv. vanjskih</t>
  </si>
  <si>
    <t>Iako je gotovo sigurno da ovdije prikazane indikatore povrata investicije nećete ostvariti, potreba za planiranjem, predviđanjem a onda i svako toliko</t>
  </si>
  <si>
    <t>na lošim inputima i koja time dovodi do GIGO efekta (Garbage in - Garbage out).</t>
  </si>
  <si>
    <t>načine ali najčešći ozbiljan način je tzv. metodologijom koja u svijetu poznaju pod nazivom "Capital budgeting". Kod nas je poznata pod</t>
  </si>
  <si>
    <t>učilištima. Mi ćemo prikazati samo jedan primjer koji nije povezan sa prethodnim budžetom, već služi kao orijentir.</t>
  </si>
  <si>
    <t>ažuriranje matematičko financijskog modela vodi i te kako u dobrom smjeru, jer i loša informacija je dobra informacija. Nije dobra ona koja počiva</t>
  </si>
  <si>
    <t xml:space="preserve">Prvi u nizu pokazatelja povrata investicije je proračun računa dobiti i gubitka za planirane godine komercijalizacije. Što su prikazani inputi realniji i </t>
  </si>
  <si>
    <t>dokazivi pozivom na razne izvore te proicirani prema pravilima struke to će ovaj kriterij biti bolje ocjenjen.</t>
  </si>
  <si>
    <r>
      <rPr>
        <i/>
        <sz val="10"/>
        <color indexed="10"/>
        <rFont val="Arial"/>
        <family val="2"/>
      </rPr>
      <t>Napomena</t>
    </r>
    <r>
      <rPr>
        <i/>
        <sz val="10"/>
        <rFont val="Arial"/>
        <family val="2"/>
      </rPr>
      <t xml:space="preserve">: </t>
    </r>
  </si>
  <si>
    <t xml:space="preserve">Napomena: </t>
  </si>
  <si>
    <t>Nakon prikaza profitabilnosti u godinama komercijalizacije u sklopu ocjene "Return on investment" preporučamo da prikažete tzv. Financijski tok kako razvoja tako i komercijalizacije</t>
  </si>
  <si>
    <t>Pazite na GIGO efekt. Što su prikazani inputi realniji i dokazivi pozivom na razne izvore i proračune te proicirani prema pravilima struke to će ovaj kriterij biti bolje ocjenjen.</t>
  </si>
  <si>
    <t>Nakon prikaza likvidnosti u godinama razvoja i komercijalizacije u sklopu ocjene "Return on investment" preporučamo da prikažete tzv. diskontirani financijski tok kako razvoja tako i komercijalizacije.</t>
  </si>
  <si>
    <t xml:space="preserve">Ponavljamo, Agencija HAMAG-BICRO ne odgovara za sadržaj, ispravnost ili eventualne greške u ovim tablicama već u najboljoj namjeri ih prikazuje kako bi olakšala </t>
  </si>
  <si>
    <t>On je osnova za proračun glavnih indikatora isplativosti investiranja i vašeg poduhvata. Također preporučamo prikaz napraviti prema metodologiji "Capital Budgeting".</t>
  </si>
  <si>
    <t xml:space="preserve">Ponavljamo, Agencija HAMAG-BICRO ne odgovara za sadržaj, ispravnost ili eventualne greške u ovim tablicama već u najboljoj namjeri ih prikazuje </t>
  </si>
  <si>
    <t>kako bi olakšala  proces pripreme poslovnog plana. Natjecatelj je isključivo odgovoran za upotrebu ovih tablica.</t>
  </si>
  <si>
    <t>proces pripreme poslovnog plana. Natjecatelj je isključivo odgovoran za upotrebu ovih tablica i prilagodbi svojeg modela, kvartala i godina.</t>
  </si>
  <si>
    <t>Treba se držati stvarnih računovodstvenih kvartala, što znači da prvi 3-mjesečni kvartal ne mora nužno odgovarati prvom računovodstvenom kvartalu i obrnuto. Prilikom planiranja kvartala uzmite u obzir datume iz poziva i dodajte rezervu (evaluacija, čišćenje, ugovaranje i sl.).</t>
  </si>
  <si>
    <t>Likvidnost razvoja onog dijela projekta koji se odnosi na promatranog natjecatelja najvažnja je financijska ocjena koja se još naziva financijski kapacitet natjecatelja.</t>
  </si>
  <si>
    <t>U toku razvoja financijsaka sredstva se odlijevaju, izdvajaju i smanjuju financijski kapacitet natjecatelja za cijelo vrijeme razvoja. Kada tome dodamo i neizvjesnost</t>
  </si>
  <si>
    <t>Pozitivan kumulativ neto novčanih primitaka u svakom promatranom periodu dokazuje likvidnost razvoja projekta, a kvaliteta izvora obzirom na rizik,</t>
  </si>
  <si>
    <t>Avansni dio uplate EUREKA GRANT dijela iz prvog kvartala (ukoliko ga tražite) treba dodatno osigurati financijskim instrumentima zaštite opisanim u EPP.</t>
  </si>
  <si>
    <r>
      <t xml:space="preserve"> </t>
    </r>
    <r>
      <rPr>
        <sz val="10"/>
        <rFont val="Arial"/>
        <family val="2"/>
      </rPr>
      <t>Opis konkretnih rezultata koji se očekuju na kraju projekta</t>
    </r>
  </si>
  <si>
    <t xml:space="preserve"> Hrvatski partneri obavezni su priložiti  zadnje tri mjesečne platne liste u prilogu EPP. Na osnovi nje se izračuna prosječni Bruto II pomnoži sa tri mjeseca (kvartalni iznosi) i  primjeni % sudjelovanja u projektu. Indirektni rad se odnosi na osobe koje su stvarno zaposlene kod natjecatelja ali doprinose projektu indirektno (npr. računovodstvo, vozač, skladištar i sl. - pazite na max. i dokažite da oni postoje!).</t>
  </si>
  <si>
    <t>EUREKA /HAMAG-BICRO note</t>
  </si>
  <si>
    <t>Iznosi koje navedete podložni su reviziji. Za jedinične iznose veće od 20.000 HRK, hrvatski parneri su obavezni priložiti minimalno tri ponude. Za manje iznose možete priložiti jednu ponudu ili ispod tablice napisati analitiku sa pozivom na izvor podataka!</t>
  </si>
  <si>
    <r>
      <rPr>
        <b/>
        <i/>
        <sz val="9"/>
        <color indexed="10"/>
        <rFont val="Arial"/>
        <family val="2"/>
      </rPr>
      <t>EUREKA /HAMAG-BICRO note</t>
    </r>
    <r>
      <rPr>
        <b/>
        <i/>
        <sz val="9"/>
        <rFont val="Arial"/>
        <family val="2"/>
      </rPr>
      <t>:</t>
    </r>
    <r>
      <rPr>
        <i/>
        <sz val="9"/>
        <rFont val="Arial"/>
        <family val="2"/>
      </rPr>
      <t xml:space="preserve"> </t>
    </r>
  </si>
  <si>
    <t>Za jedinične iznose veće od 20.000 HRK, hrvatski parneri su obavezni priložiti minimalno tri ponude. Za manje iznose možete priložiti jednu ponudu ili ispod tablice napisati analitiku sa pozivom na izvor podataka!</t>
  </si>
  <si>
    <r>
      <rPr>
        <b/>
        <i/>
        <sz val="9"/>
        <color indexed="10"/>
        <rFont val="Arial"/>
        <family val="2"/>
      </rPr>
      <t>EUREKA /HAMAG-BICRO note</t>
    </r>
    <r>
      <rPr>
        <b/>
        <i/>
        <sz val="9"/>
        <rFont val="Arial"/>
        <family val="2"/>
      </rPr>
      <t>:</t>
    </r>
  </si>
  <si>
    <r>
      <t xml:space="preserve">Ova vrsta izvora smatra se visoko rizična i preporučamo ju uključiti ukoliko nemate dobrih i dokazivih </t>
    </r>
    <r>
      <rPr>
        <b/>
        <i/>
        <sz val="10"/>
        <rFont val="Arial"/>
        <family val="2"/>
      </rPr>
      <t>drugih izvora</t>
    </r>
    <r>
      <rPr>
        <i/>
        <sz val="10"/>
        <rFont val="Arial"/>
        <family val="2"/>
      </rPr>
      <t>. Ovim izvorom direktno ulazite u</t>
    </r>
  </si>
  <si>
    <t>s kojim ćete dokazati likvidnost vašeg dijela projekta za sve promatrane periode. Također preporučamo prikaz napraviti prema metodologiji "Capital Budgeting".</t>
  </si>
  <si>
    <t>Relative Net Present Value (RNPV)</t>
  </si>
  <si>
    <t>Disconted investment</t>
  </si>
  <si>
    <t>2023.</t>
  </si>
  <si>
    <t>2024.</t>
  </si>
  <si>
    <t>2025.</t>
  </si>
  <si>
    <t>2026.</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</si>
</sst>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_ ;[Red]\-#,##0\ "/>
    <numFmt numFmtId="165" formatCode="0.0000%"/>
    <numFmt numFmtId="166" formatCode="0.000%"/>
    <numFmt numFmtId="167" formatCode="0.000_ ;[Red]\-0.000\ "/>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 _k_n_-;\-* #,##0\ _k_n_-;_-* &quot;-&quot;??\ _k_n_-;_-@_-"/>
    <numFmt numFmtId="174" formatCode="#,##0.00_ ;[Red]\-#,##0.00\ "/>
    <numFmt numFmtId="175" formatCode="dd/mm/yy;@"/>
    <numFmt numFmtId="176" formatCode="[$-41A]d\.\ mmmm\ yyyy"/>
    <numFmt numFmtId="177" formatCode="dd/mm/yy/;@"/>
    <numFmt numFmtId="178" formatCode="[$€-410]\ #,##0.00;[Red]\-[$€-410]\ #,##0.00"/>
    <numFmt numFmtId="179" formatCode="_-* #,##0.00\ [$€-1]_-;\-* #,##0.00\ [$€-1]_-;_-* &quot;-&quot;??\ [$€-1]_-;_-@_-"/>
    <numFmt numFmtId="180" formatCode="0.0"/>
    <numFmt numFmtId="181" formatCode="[$€-410]\ #,##0;[Red]\-[$€-410]\ #,##0"/>
    <numFmt numFmtId="182" formatCode="_-* #,##0\ [$€-1]_-;\-* #,##0\ [$€-1]_-;_-* &quot;-&quot;\ [$€-1]_-;_-@_-"/>
    <numFmt numFmtId="183" formatCode="[$-41A]d\.\ mmmm\ yyyy\."/>
    <numFmt numFmtId="184" formatCode="#,##0\ &quot;kn&quot;"/>
    <numFmt numFmtId="185" formatCode="#,##0.00\ &quot;kn&quot;"/>
    <numFmt numFmtId="186" formatCode="_-* #,##0.00\ [$kn-41A]_-;\-* #,##0.00\ [$kn-41A]_-;_-* &quot;-&quot;??\ [$kn-41A]_-;_-@_-"/>
    <numFmt numFmtId="187" formatCode="#,##0.0_ ;[Red]\-#,##0.0\ "/>
  </numFmts>
  <fonts count="76">
    <font>
      <sz val="10"/>
      <name val="Arial"/>
      <family val="0"/>
    </font>
    <font>
      <sz val="8"/>
      <name val="Arial"/>
      <family val="2"/>
    </font>
    <font>
      <i/>
      <sz val="10"/>
      <name val="Arial"/>
      <family val="2"/>
    </font>
    <font>
      <b/>
      <sz val="10"/>
      <name val="Arial"/>
      <family val="2"/>
    </font>
    <font>
      <b/>
      <i/>
      <sz val="10"/>
      <name val="Arial"/>
      <family val="2"/>
    </font>
    <font>
      <i/>
      <sz val="9"/>
      <name val="Arial"/>
      <family val="2"/>
    </font>
    <font>
      <b/>
      <i/>
      <sz val="9"/>
      <name val="Arial"/>
      <family val="2"/>
    </font>
    <font>
      <b/>
      <sz val="14"/>
      <name val="Arial"/>
      <family val="2"/>
    </font>
    <font>
      <u val="single"/>
      <sz val="10"/>
      <color indexed="12"/>
      <name val="Arial"/>
      <family val="2"/>
    </font>
    <font>
      <u val="single"/>
      <sz val="10"/>
      <color indexed="36"/>
      <name val="Arial"/>
      <family val="2"/>
    </font>
    <font>
      <b/>
      <sz val="12"/>
      <name val="Arial"/>
      <family val="2"/>
    </font>
    <font>
      <b/>
      <sz val="16"/>
      <name val="Arial"/>
      <family val="2"/>
    </font>
    <font>
      <sz val="20"/>
      <name val="Arial"/>
      <family val="2"/>
    </font>
    <font>
      <b/>
      <sz val="10"/>
      <color indexed="30"/>
      <name val="Arial"/>
      <family val="2"/>
    </font>
    <font>
      <i/>
      <sz val="9"/>
      <color indexed="10"/>
      <name val="Arial"/>
      <family val="2"/>
    </font>
    <font>
      <b/>
      <i/>
      <sz val="9"/>
      <color indexed="10"/>
      <name val="Arial"/>
      <family val="2"/>
    </font>
    <font>
      <sz val="16"/>
      <name val="Arial"/>
      <family val="2"/>
    </font>
    <font>
      <b/>
      <i/>
      <sz val="14"/>
      <name val="Arial"/>
      <family val="2"/>
    </font>
    <font>
      <b/>
      <i/>
      <sz val="12"/>
      <name val="Arial"/>
      <family val="2"/>
    </font>
    <font>
      <sz val="11"/>
      <name val="Arial"/>
      <family val="2"/>
    </font>
    <font>
      <i/>
      <sz val="11"/>
      <name val="Arial"/>
      <family val="2"/>
    </font>
    <font>
      <i/>
      <sz val="10"/>
      <color indexed="10"/>
      <name val="Arial"/>
      <family val="2"/>
    </font>
    <font>
      <b/>
      <u val="single"/>
      <sz val="11"/>
      <name val="Arial"/>
      <family val="2"/>
    </font>
    <font>
      <sz val="9"/>
      <name val="Tahoma"/>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0"/>
      <color indexed="8"/>
      <name val="Arial"/>
      <family val="2"/>
    </font>
    <font>
      <b/>
      <i/>
      <sz val="14"/>
      <color indexed="10"/>
      <name val="Arial"/>
      <family val="2"/>
    </font>
    <font>
      <b/>
      <sz val="10"/>
      <color indexed="10"/>
      <name val="Arial"/>
      <family val="2"/>
    </font>
    <font>
      <b/>
      <i/>
      <sz val="10"/>
      <color indexed="10"/>
      <name val="Arial"/>
      <family val="2"/>
    </font>
    <font>
      <sz val="10"/>
      <color indexed="55"/>
      <name val="Arial"/>
      <family val="2"/>
    </font>
    <font>
      <b/>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Arial"/>
      <family val="2"/>
    </font>
    <font>
      <sz val="10"/>
      <color rgb="FF000000"/>
      <name val="Arial"/>
      <family val="2"/>
    </font>
    <font>
      <b/>
      <i/>
      <sz val="14"/>
      <color rgb="FFFF0000"/>
      <name val="Arial"/>
      <family val="2"/>
    </font>
    <font>
      <b/>
      <sz val="10"/>
      <color rgb="FFFF0000"/>
      <name val="Arial"/>
      <family val="2"/>
    </font>
    <font>
      <b/>
      <i/>
      <sz val="9"/>
      <color rgb="FFFF0000"/>
      <name val="Arial"/>
      <family val="2"/>
    </font>
    <font>
      <b/>
      <sz val="10"/>
      <color rgb="FF0070C0"/>
      <name val="Arial"/>
      <family val="2"/>
    </font>
    <font>
      <b/>
      <i/>
      <sz val="10"/>
      <color rgb="FFFF0000"/>
      <name val="Arial"/>
      <family val="2"/>
    </font>
    <font>
      <sz val="10"/>
      <color theme="0" tint="-0.24997000396251678"/>
      <name val="Arial"/>
      <family val="2"/>
    </font>
    <font>
      <b/>
      <sz val="10"/>
      <color rgb="FF00B0F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tint="-0.1499900072813034"/>
        <bgColor indexed="64"/>
      </patternFill>
    </fill>
    <fill>
      <patternFill patternType="solid">
        <fgColor rgb="FFFFFF99"/>
        <bgColor indexed="64"/>
      </patternFill>
    </fill>
    <fill>
      <patternFill patternType="solid">
        <fgColor rgb="FFCCFFCC"/>
        <bgColor indexed="64"/>
      </patternFill>
    </fill>
    <fill>
      <patternFill patternType="solid">
        <fgColor indexed="42"/>
        <bgColor indexed="64"/>
      </patternFill>
    </fill>
    <fill>
      <patternFill patternType="solid">
        <fgColor rgb="FFFF0000"/>
        <bgColor indexed="64"/>
      </patternFill>
    </fill>
    <fill>
      <patternFill patternType="solid">
        <fgColor rgb="FFFFFFB3"/>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41"/>
        <bgColor indexed="64"/>
      </patternFill>
    </fill>
    <fill>
      <patternFill patternType="solid">
        <fgColor rgb="FFFFCC00"/>
        <bgColor indexed="64"/>
      </patternFill>
    </fill>
    <fill>
      <patternFill patternType="solid">
        <fgColor rgb="FFFF4747"/>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rgb="FF8BF990"/>
        <bgColor indexed="64"/>
      </patternFill>
    </fill>
    <fill>
      <patternFill patternType="darkUp">
        <bgColor theme="0" tint="-0.04997999966144562"/>
      </patternFill>
    </fill>
    <fill>
      <patternFill patternType="solid">
        <fgColor rgb="FFDDEEFF"/>
        <bgColor indexed="64"/>
      </patternFill>
    </fill>
    <fill>
      <patternFill patternType="lightUp"/>
    </fill>
    <fill>
      <patternFill patternType="solid">
        <fgColor rgb="FF8EDAFC"/>
        <bgColor indexed="64"/>
      </patternFill>
    </fill>
    <fill>
      <patternFill patternType="solid">
        <fgColor rgb="FF66FF99"/>
        <bgColor indexed="64"/>
      </patternFill>
    </fill>
    <fill>
      <patternFill patternType="solid">
        <fgColor rgb="FF6EF7FE"/>
        <bgColor indexed="64"/>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double"/>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thin"/>
    </border>
    <border>
      <left>
        <color indexed="63"/>
      </left>
      <right style="double"/>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double"/>
      <top style="double"/>
      <bottom>
        <color indexed="63"/>
      </bottom>
    </border>
    <border>
      <left style="double"/>
      <right>
        <color indexed="63"/>
      </right>
      <top style="double"/>
      <bottom style="double"/>
    </border>
    <border>
      <left style="double"/>
      <right style="double"/>
      <top style="double"/>
      <bottom style="thin"/>
    </border>
    <border>
      <left>
        <color indexed="63"/>
      </left>
      <right>
        <color indexed="63"/>
      </right>
      <top style="double"/>
      <bottom style="thin"/>
    </border>
    <border>
      <left style="medium"/>
      <right>
        <color indexed="63"/>
      </right>
      <top style="thin"/>
      <bottom style="thin"/>
    </border>
    <border>
      <left style="medium"/>
      <right style="double"/>
      <top style="thin"/>
      <bottom style="thin"/>
    </border>
    <border>
      <left style="medium"/>
      <right>
        <color indexed="63"/>
      </right>
      <top>
        <color indexed="63"/>
      </top>
      <bottom>
        <color indexed="63"/>
      </bottom>
    </border>
    <border>
      <left style="medium"/>
      <right style="double"/>
      <top>
        <color indexed="63"/>
      </top>
      <bottom>
        <color indexed="63"/>
      </bottom>
    </border>
    <border>
      <left style="medium"/>
      <right style="double"/>
      <top style="thin"/>
      <bottom>
        <color indexed="63"/>
      </bottom>
    </border>
    <border>
      <left style="double"/>
      <right>
        <color indexed="63"/>
      </right>
      <top style="thin"/>
      <bottom style="thin"/>
    </border>
    <border>
      <left>
        <color indexed="63"/>
      </left>
      <right style="double"/>
      <top style="double"/>
      <bottom style="thin"/>
    </border>
    <border>
      <left>
        <color indexed="63"/>
      </left>
      <right>
        <color indexed="63"/>
      </right>
      <top>
        <color indexed="63"/>
      </top>
      <bottom style="thin"/>
    </border>
    <border>
      <left style="medium"/>
      <right>
        <color indexed="63"/>
      </right>
      <top>
        <color indexed="63"/>
      </top>
      <bottom style="thin"/>
    </border>
    <border>
      <left style="dashed"/>
      <right style="dashed"/>
      <top style="dashed"/>
      <bottom style="dashed"/>
    </border>
    <border>
      <left style="double"/>
      <right style="dashed"/>
      <top style="dashed"/>
      <bottom style="dashed"/>
    </border>
    <border>
      <left style="dashed"/>
      <right style="double"/>
      <top style="dashed"/>
      <bottom style="dashed"/>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color indexed="63"/>
      </top>
      <bottom style="dashed"/>
    </border>
    <border>
      <left style="double"/>
      <right>
        <color indexed="63"/>
      </right>
      <top style="thin"/>
      <bottom style="double"/>
    </border>
    <border>
      <left>
        <color indexed="63"/>
      </left>
      <right>
        <color indexed="63"/>
      </right>
      <top style="thin"/>
      <bottom>
        <color indexed="63"/>
      </bottom>
    </border>
    <border>
      <left style="double"/>
      <right style="double"/>
      <top style="double"/>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medium"/>
      <top style="thin"/>
      <bottom style="thin"/>
    </border>
    <border>
      <left>
        <color indexed="63"/>
      </left>
      <right>
        <color indexed="63"/>
      </right>
      <top style="thin"/>
      <bottom style="double"/>
    </border>
    <border>
      <left style="medium"/>
      <right>
        <color indexed="63"/>
      </right>
      <top style="thin"/>
      <bottom style="double"/>
    </border>
    <border>
      <left>
        <color indexed="63"/>
      </left>
      <right style="medium"/>
      <top style="thin"/>
      <bottom style="double"/>
    </border>
    <border>
      <left style="medium"/>
      <right style="double"/>
      <top style="thin"/>
      <bottom style="double"/>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color indexed="63"/>
      </right>
      <top style="thin"/>
      <bottom style="dashed"/>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ouble"/>
      <top style="hair"/>
      <bottom style="hair"/>
    </border>
    <border>
      <left style="double"/>
      <right>
        <color indexed="63"/>
      </right>
      <top style="dashed"/>
      <bottom style="dashed"/>
    </border>
    <border>
      <left style="thin"/>
      <right>
        <color indexed="63"/>
      </right>
      <top style="hair"/>
      <bottom style="dashed"/>
    </border>
    <border>
      <left>
        <color indexed="63"/>
      </left>
      <right>
        <color indexed="63"/>
      </right>
      <top style="hair"/>
      <bottom style="dashed"/>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color indexed="63"/>
      </right>
      <top style="dashed"/>
      <bottom style="dashed"/>
    </border>
    <border>
      <left>
        <color indexed="63"/>
      </left>
      <right>
        <color indexed="63"/>
      </right>
      <top style="dashed"/>
      <bottom style="dashed"/>
    </border>
    <border>
      <left style="double"/>
      <right>
        <color indexed="63"/>
      </right>
      <top style="dashed"/>
      <bottom style="thin"/>
    </border>
    <border>
      <left style="thin"/>
      <right>
        <color indexed="63"/>
      </right>
      <top style="dashed"/>
      <bottom style="thin"/>
    </border>
    <border>
      <left>
        <color indexed="63"/>
      </left>
      <right>
        <color indexed="63"/>
      </right>
      <top style="dashed"/>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dashed"/>
    </border>
    <border>
      <left style="thin"/>
      <right style="double"/>
      <top style="hair"/>
      <bottom>
        <color indexed="63"/>
      </bottom>
    </border>
    <border>
      <left style="thin"/>
      <right style="double"/>
      <top style="hair"/>
      <bottom style="thin"/>
    </border>
    <border>
      <left style="thin"/>
      <right>
        <color indexed="63"/>
      </right>
      <top style="thin"/>
      <bottom style="double"/>
    </border>
    <border>
      <left style="thin"/>
      <right style="double"/>
      <top style="thin"/>
      <bottom style="double"/>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style="hair"/>
      <bottom style="hair"/>
    </border>
    <border>
      <left>
        <color indexed="63"/>
      </left>
      <right>
        <color indexed="63"/>
      </right>
      <top style="hair"/>
      <bottom style="double"/>
    </border>
    <border>
      <left>
        <color indexed="63"/>
      </left>
      <right style="double"/>
      <top style="hair"/>
      <bottom style="double"/>
    </border>
    <border>
      <left>
        <color indexed="63"/>
      </left>
      <right style="dashed"/>
      <top style="double"/>
      <bottom style="dashed"/>
    </border>
    <border>
      <left style="dashed"/>
      <right style="dashed"/>
      <top style="double"/>
      <bottom>
        <color indexed="63"/>
      </bottom>
    </border>
    <border>
      <left style="thin"/>
      <right style="medium"/>
      <top style="thin"/>
      <bottom style="thin"/>
    </border>
    <border>
      <left style="medium"/>
      <right style="thin"/>
      <top style="thin"/>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double"/>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medium"/>
      <top style="medium"/>
      <bottom style="thin"/>
    </border>
    <border>
      <left style="double"/>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2">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164" fontId="0" fillId="0" borderId="0" xfId="0" applyNumberFormat="1" applyAlignment="1">
      <alignment/>
    </xf>
    <xf numFmtId="0" fontId="0" fillId="0" borderId="0" xfId="0" applyFill="1" applyAlignment="1">
      <alignment/>
    </xf>
    <xf numFmtId="0" fontId="3" fillId="0" borderId="0" xfId="0" applyFont="1" applyFill="1" applyAlignment="1">
      <alignment/>
    </xf>
    <xf numFmtId="164" fontId="3" fillId="0" borderId="0" xfId="0" applyNumberFormat="1" applyFont="1" applyFill="1" applyAlignment="1">
      <alignment/>
    </xf>
    <xf numFmtId="0" fontId="0" fillId="0" borderId="0" xfId="0" applyBorder="1" applyAlignment="1">
      <alignment/>
    </xf>
    <xf numFmtId="164" fontId="0" fillId="0" borderId="0" xfId="0" applyNumberFormat="1" applyBorder="1" applyAlignment="1">
      <alignment/>
    </xf>
    <xf numFmtId="0" fontId="3" fillId="33" borderId="10" xfId="0" applyFont="1" applyFill="1" applyBorder="1" applyAlignment="1">
      <alignment/>
    </xf>
    <xf numFmtId="164" fontId="4" fillId="33" borderId="10" xfId="0" applyNumberFormat="1" applyFont="1" applyFill="1" applyBorder="1" applyAlignment="1">
      <alignment/>
    </xf>
    <xf numFmtId="0" fontId="0" fillId="0" borderId="0" xfId="0" applyAlignment="1" quotePrefix="1">
      <alignment/>
    </xf>
    <xf numFmtId="0" fontId="5" fillId="0" borderId="0" xfId="0" applyFont="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Alignment="1">
      <alignment/>
    </xf>
    <xf numFmtId="0" fontId="3" fillId="0" borderId="0" xfId="0" applyFont="1" applyAlignment="1">
      <alignment horizontal="center" wrapText="1"/>
    </xf>
    <xf numFmtId="9"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xf>
    <xf numFmtId="164" fontId="3" fillId="0" borderId="0" xfId="0" applyNumberFormat="1" applyFont="1" applyFill="1" applyAlignment="1">
      <alignment/>
    </xf>
    <xf numFmtId="0" fontId="3" fillId="34" borderId="11" xfId="0" applyFont="1" applyFill="1" applyBorder="1" applyAlignment="1">
      <alignment horizontal="center"/>
    </xf>
    <xf numFmtId="0" fontId="0" fillId="0" borderId="0" xfId="0" applyFont="1" applyBorder="1" applyAlignment="1">
      <alignment/>
    </xf>
    <xf numFmtId="0" fontId="66" fillId="0" borderId="0" xfId="0" applyFont="1" applyAlignment="1">
      <alignment/>
    </xf>
    <xf numFmtId="0" fontId="0" fillId="0" borderId="0" xfId="0" applyFont="1" applyAlignment="1">
      <alignment/>
    </xf>
    <xf numFmtId="0" fontId="67" fillId="0" borderId="0" xfId="0" applyFont="1" applyAlignment="1">
      <alignment horizontal="left" readingOrder="1"/>
    </xf>
    <xf numFmtId="0" fontId="0" fillId="0" borderId="0" xfId="0" applyFont="1" applyBorder="1" applyAlignment="1">
      <alignment vertical="top" wrapText="1"/>
    </xf>
    <xf numFmtId="0" fontId="3" fillId="35" borderId="12" xfId="0" applyFont="1" applyFill="1" applyBorder="1" applyAlignment="1">
      <alignment horizontal="left" vertical="center"/>
    </xf>
    <xf numFmtId="0" fontId="3" fillId="35"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9" fontId="0" fillId="0" borderId="0" xfId="0" applyNumberFormat="1" applyFont="1" applyBorder="1" applyAlignment="1">
      <alignment horizontal="center" vertical="top" wrapText="1"/>
    </xf>
    <xf numFmtId="0" fontId="0" fillId="0" borderId="0" xfId="0" applyBorder="1" applyAlignment="1">
      <alignment vertical="top" wrapText="1"/>
    </xf>
    <xf numFmtId="164" fontId="0" fillId="0" borderId="0" xfId="0" applyNumberFormat="1" applyBorder="1" applyAlignment="1">
      <alignment vertical="center" wrapText="1"/>
    </xf>
    <xf numFmtId="9" fontId="0" fillId="0" borderId="0" xfId="0" applyNumberFormat="1" applyBorder="1" applyAlignment="1">
      <alignment horizontal="center" vertical="top" wrapText="1"/>
    </xf>
    <xf numFmtId="0" fontId="3" fillId="35" borderId="13" xfId="0" applyFont="1" applyFill="1" applyBorder="1" applyAlignment="1">
      <alignment/>
    </xf>
    <xf numFmtId="0" fontId="0" fillId="35" borderId="13" xfId="0" applyFill="1" applyBorder="1" applyAlignment="1">
      <alignment/>
    </xf>
    <xf numFmtId="0" fontId="0" fillId="0" borderId="0" xfId="0" applyFont="1" applyBorder="1" applyAlignment="1">
      <alignment/>
    </xf>
    <xf numFmtId="164" fontId="0" fillId="0" borderId="0" xfId="0" applyNumberFormat="1" applyBorder="1" applyAlignment="1">
      <alignment/>
    </xf>
    <xf numFmtId="0" fontId="0" fillId="35" borderId="14" xfId="0" applyFill="1" applyBorder="1" applyAlignment="1">
      <alignment/>
    </xf>
    <xf numFmtId="0" fontId="0" fillId="35" borderId="15" xfId="0" applyFill="1" applyBorder="1" applyAlignment="1">
      <alignment horizontal="center" vertical="top" wrapText="1"/>
    </xf>
    <xf numFmtId="0" fontId="0" fillId="35" borderId="16" xfId="0" applyFill="1" applyBorder="1" applyAlignment="1">
      <alignment horizontal="center"/>
    </xf>
    <xf numFmtId="0" fontId="3" fillId="35" borderId="17" xfId="0" applyFont="1" applyFill="1" applyBorder="1" applyAlignment="1">
      <alignment horizontal="center" vertical="center" wrapText="1"/>
    </xf>
    <xf numFmtId="164" fontId="3" fillId="35" borderId="13" xfId="0" applyNumberFormat="1" applyFont="1" applyFill="1" applyBorder="1" applyAlignment="1">
      <alignment/>
    </xf>
    <xf numFmtId="0" fontId="0" fillId="36" borderId="14" xfId="0" applyFill="1" applyBorder="1" applyAlignment="1">
      <alignment/>
    </xf>
    <xf numFmtId="0" fontId="3" fillId="36" borderId="12" xfId="0" applyFont="1" applyFill="1" applyBorder="1" applyAlignment="1">
      <alignment horizontal="left" vertical="center"/>
    </xf>
    <xf numFmtId="0" fontId="0" fillId="36" borderId="16" xfId="0" applyFill="1" applyBorder="1" applyAlignment="1">
      <alignment/>
    </xf>
    <xf numFmtId="0" fontId="3" fillId="36" borderId="13" xfId="0" applyFont="1" applyFill="1" applyBorder="1" applyAlignment="1">
      <alignment/>
    </xf>
    <xf numFmtId="0" fontId="0" fillId="36" borderId="15" xfId="0" applyFill="1" applyBorder="1" applyAlignment="1">
      <alignment horizontal="center" vertical="top" wrapText="1"/>
    </xf>
    <xf numFmtId="164" fontId="3" fillId="37" borderId="13" xfId="0" applyNumberFormat="1" applyFont="1" applyFill="1" applyBorder="1" applyAlignment="1">
      <alignment vertical="center"/>
    </xf>
    <xf numFmtId="164" fontId="3" fillId="37" borderId="18" xfId="0" applyNumberFormat="1" applyFont="1" applyFill="1" applyBorder="1" applyAlignment="1">
      <alignment vertical="center"/>
    </xf>
    <xf numFmtId="0" fontId="0" fillId="35" borderId="14" xfId="0" applyFill="1" applyBorder="1" applyAlignment="1">
      <alignment wrapText="1"/>
    </xf>
    <xf numFmtId="0" fontId="3" fillId="35" borderId="12" xfId="0" applyFont="1" applyFill="1" applyBorder="1" applyAlignment="1">
      <alignment horizontal="left" vertical="center" wrapText="1"/>
    </xf>
    <xf numFmtId="0" fontId="0" fillId="35" borderId="15" xfId="0" applyFont="1" applyFill="1" applyBorder="1" applyAlignment="1">
      <alignment horizontal="center" vertical="center" wrapText="1"/>
    </xf>
    <xf numFmtId="164" fontId="0" fillId="0" borderId="0" xfId="0" applyNumberFormat="1" applyBorder="1" applyAlignment="1">
      <alignment wrapText="1"/>
    </xf>
    <xf numFmtId="0" fontId="0" fillId="38" borderId="0" xfId="0" applyFill="1" applyAlignment="1">
      <alignment/>
    </xf>
    <xf numFmtId="0" fontId="3" fillId="36" borderId="17" xfId="0" applyFont="1" applyFill="1" applyBorder="1" applyAlignment="1">
      <alignment horizontal="center" vertical="center" wrapText="1"/>
    </xf>
    <xf numFmtId="9" fontId="0" fillId="38" borderId="0" xfId="0" applyNumberFormat="1" applyFill="1" applyAlignment="1">
      <alignment/>
    </xf>
    <xf numFmtId="0" fontId="0" fillId="38" borderId="0" xfId="0" applyFill="1" applyAlignment="1">
      <alignmen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3" fillId="39" borderId="19" xfId="0" applyFont="1" applyFill="1" applyBorder="1" applyAlignment="1">
      <alignment horizontal="left" vertical="center" wrapText="1"/>
    </xf>
    <xf numFmtId="0" fontId="3" fillId="38" borderId="0" xfId="0" applyFont="1" applyFill="1" applyAlignment="1">
      <alignment/>
    </xf>
    <xf numFmtId="164" fontId="0" fillId="40" borderId="20" xfId="0" applyNumberFormat="1" applyFill="1" applyBorder="1" applyAlignment="1">
      <alignment/>
    </xf>
    <xf numFmtId="0" fontId="3" fillId="40" borderId="15" xfId="0" applyFont="1" applyFill="1" applyBorder="1" applyAlignment="1">
      <alignment/>
    </xf>
    <xf numFmtId="0" fontId="0" fillId="40" borderId="0" xfId="0" applyFill="1" applyBorder="1" applyAlignment="1">
      <alignment horizontal="center"/>
    </xf>
    <xf numFmtId="0" fontId="3" fillId="41" borderId="21" xfId="0" applyFont="1" applyFill="1" applyBorder="1" applyAlignment="1">
      <alignment horizontal="center" vertical="center"/>
    </xf>
    <xf numFmtId="0" fontId="3" fillId="41" borderId="22" xfId="0" applyFont="1" applyFill="1" applyBorder="1" applyAlignment="1">
      <alignment horizontal="center" vertical="center"/>
    </xf>
    <xf numFmtId="0" fontId="3" fillId="42" borderId="23" xfId="0" applyFont="1" applyFill="1" applyBorder="1" applyAlignment="1">
      <alignment horizontal="center" vertical="center"/>
    </xf>
    <xf numFmtId="16" fontId="0" fillId="40" borderId="0" xfId="0" applyNumberFormat="1" applyFill="1" applyBorder="1" applyAlignment="1">
      <alignment horizontal="center"/>
    </xf>
    <xf numFmtId="164" fontId="2" fillId="40" borderId="0" xfId="0" applyNumberFormat="1" applyFont="1" applyFill="1" applyBorder="1" applyAlignment="1">
      <alignment/>
    </xf>
    <xf numFmtId="4" fontId="0" fillId="0" borderId="0" xfId="0" applyNumberFormat="1" applyAlignment="1">
      <alignment/>
    </xf>
    <xf numFmtId="10" fontId="0" fillId="40" borderId="0" xfId="59" applyNumberFormat="1" applyFont="1" applyFill="1" applyBorder="1" applyAlignment="1">
      <alignment horizontal="center" vertical="center" wrapText="1"/>
    </xf>
    <xf numFmtId="0" fontId="3" fillId="0" borderId="24" xfId="0" applyFont="1" applyBorder="1" applyAlignment="1">
      <alignment horizontal="center"/>
    </xf>
    <xf numFmtId="9" fontId="0" fillId="34" borderId="0" xfId="0" applyNumberFormat="1" applyFill="1" applyBorder="1" applyAlignment="1">
      <alignment horizontal="center" vertical="center" wrapText="1"/>
    </xf>
    <xf numFmtId="0" fontId="2" fillId="0" borderId="0" xfId="0" applyFont="1" applyBorder="1" applyAlignment="1">
      <alignment/>
    </xf>
    <xf numFmtId="0" fontId="2" fillId="0" borderId="0" xfId="0" applyFont="1" applyAlignment="1">
      <alignment horizontal="right"/>
    </xf>
    <xf numFmtId="0" fontId="3" fillId="39" borderId="19" xfId="0" applyFont="1" applyFill="1" applyBorder="1" applyAlignment="1">
      <alignment horizontal="center" vertical="center" wrapText="1"/>
    </xf>
    <xf numFmtId="0" fontId="3" fillId="39" borderId="25" xfId="0" applyFont="1" applyFill="1" applyBorder="1" applyAlignment="1">
      <alignment horizontal="center" vertical="center" wrapText="1"/>
    </xf>
    <xf numFmtId="0" fontId="3" fillId="39" borderId="26"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left" vertical="center" wrapText="1"/>
    </xf>
    <xf numFmtId="164" fontId="0" fillId="40" borderId="20" xfId="0" applyNumberFormat="1" applyFill="1" applyBorder="1" applyAlignment="1">
      <alignment wrapText="1"/>
    </xf>
    <xf numFmtId="0" fontId="0" fillId="35" borderId="16" xfId="0" applyFill="1" applyBorder="1" applyAlignment="1">
      <alignment wrapText="1"/>
    </xf>
    <xf numFmtId="164" fontId="3" fillId="36" borderId="13" xfId="0" applyNumberFormat="1" applyFont="1" applyFill="1" applyBorder="1" applyAlignment="1">
      <alignment wrapText="1"/>
    </xf>
    <xf numFmtId="164" fontId="3" fillId="36" borderId="18" xfId="0" applyNumberFormat="1" applyFont="1" applyFill="1" applyBorder="1" applyAlignment="1">
      <alignment wrapText="1"/>
    </xf>
    <xf numFmtId="0" fontId="0" fillId="39" borderId="14" xfId="0" applyFill="1" applyBorder="1" applyAlignment="1">
      <alignment/>
    </xf>
    <xf numFmtId="0" fontId="3" fillId="39" borderId="12" xfId="0" applyFont="1" applyFill="1" applyBorder="1" applyAlignment="1">
      <alignment horizontal="left" vertical="center"/>
    </xf>
    <xf numFmtId="0" fontId="0" fillId="39" borderId="15" xfId="0" applyFill="1" applyBorder="1" applyAlignment="1">
      <alignment horizontal="center" vertical="top" wrapText="1"/>
    </xf>
    <xf numFmtId="0" fontId="0" fillId="39" borderId="16" xfId="0" applyFill="1" applyBorder="1" applyAlignment="1">
      <alignment/>
    </xf>
    <xf numFmtId="0" fontId="3" fillId="39" borderId="13" xfId="0" applyFont="1" applyFill="1" applyBorder="1" applyAlignment="1">
      <alignment/>
    </xf>
    <xf numFmtId="164" fontId="3" fillId="36" borderId="13" xfId="0" applyNumberFormat="1" applyFont="1" applyFill="1" applyBorder="1" applyAlignment="1">
      <alignment/>
    </xf>
    <xf numFmtId="164" fontId="3" fillId="36" borderId="18" xfId="0" applyNumberFormat="1" applyFont="1" applyFill="1" applyBorder="1" applyAlignment="1">
      <alignment/>
    </xf>
    <xf numFmtId="0" fontId="3" fillId="36" borderId="12" xfId="0" applyFont="1" applyFill="1" applyBorder="1" applyAlignment="1">
      <alignment horizontal="center" wrapText="1"/>
    </xf>
    <xf numFmtId="0" fontId="3" fillId="36" borderId="17" xfId="0" applyFont="1" applyFill="1" applyBorder="1" applyAlignment="1">
      <alignment horizontal="center" wrapText="1"/>
    </xf>
    <xf numFmtId="0" fontId="3" fillId="35" borderId="13" xfId="0" applyFont="1" applyFill="1" applyBorder="1" applyAlignment="1">
      <alignment wrapText="1"/>
    </xf>
    <xf numFmtId="0" fontId="3" fillId="43" borderId="10" xfId="0" applyFont="1" applyFill="1" applyBorder="1" applyAlignment="1">
      <alignment/>
    </xf>
    <xf numFmtId="0" fontId="2" fillId="40" borderId="0" xfId="0" applyFont="1" applyFill="1" applyBorder="1" applyAlignment="1">
      <alignment/>
    </xf>
    <xf numFmtId="164" fontId="4" fillId="33" borderId="27" xfId="0" applyNumberFormat="1" applyFont="1" applyFill="1" applyBorder="1" applyAlignment="1">
      <alignment horizontal="right"/>
    </xf>
    <xf numFmtId="164" fontId="4" fillId="33" borderId="10" xfId="0" applyNumberFormat="1" applyFont="1" applyFill="1" applyBorder="1" applyAlignment="1">
      <alignment horizontal="right"/>
    </xf>
    <xf numFmtId="164" fontId="4" fillId="40" borderId="28" xfId="0" applyNumberFormat="1" applyFont="1" applyFill="1" applyBorder="1" applyAlignment="1">
      <alignment horizontal="center"/>
    </xf>
    <xf numFmtId="164" fontId="2" fillId="40" borderId="29" xfId="0" applyNumberFormat="1" applyFont="1" applyFill="1" applyBorder="1" applyAlignment="1">
      <alignment horizontal="right"/>
    </xf>
    <xf numFmtId="3" fontId="2" fillId="40" borderId="0" xfId="0" applyNumberFormat="1" applyFont="1" applyFill="1" applyBorder="1" applyAlignment="1">
      <alignment horizontal="right"/>
    </xf>
    <xf numFmtId="164" fontId="2" fillId="40" borderId="30" xfId="0" applyNumberFormat="1" applyFont="1" applyFill="1" applyBorder="1" applyAlignment="1">
      <alignment horizontal="center"/>
    </xf>
    <xf numFmtId="164" fontId="4" fillId="40" borderId="30" xfId="0" applyNumberFormat="1" applyFont="1" applyFill="1" applyBorder="1" applyAlignment="1">
      <alignment horizontal="center"/>
    </xf>
    <xf numFmtId="164" fontId="4" fillId="40" borderId="31" xfId="0" applyNumberFormat="1" applyFont="1" applyFill="1" applyBorder="1" applyAlignment="1">
      <alignment horizontal="center"/>
    </xf>
    <xf numFmtId="0" fontId="3" fillId="43" borderId="32" xfId="0" applyFont="1" applyFill="1" applyBorder="1" applyAlignment="1">
      <alignment horizontal="center"/>
    </xf>
    <xf numFmtId="0" fontId="3" fillId="35" borderId="13" xfId="0" applyFont="1" applyFill="1" applyBorder="1" applyAlignment="1">
      <alignment horizontal="center"/>
    </xf>
    <xf numFmtId="0" fontId="3" fillId="0" borderId="0" xfId="0" applyFont="1" applyBorder="1" applyAlignment="1">
      <alignment horizontal="center" vertical="center" wrapText="1"/>
    </xf>
    <xf numFmtId="164" fontId="0" fillId="40" borderId="20" xfId="0" applyNumberFormat="1" applyFill="1" applyBorder="1" applyAlignment="1">
      <alignment vertical="center" wrapText="1"/>
    </xf>
    <xf numFmtId="164" fontId="3" fillId="35" borderId="18" xfId="0" applyNumberFormat="1" applyFont="1" applyFill="1" applyBorder="1" applyAlignment="1">
      <alignment/>
    </xf>
    <xf numFmtId="0" fontId="3" fillId="39"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2" fillId="40" borderId="34" xfId="0" applyNumberFormat="1" applyFont="1" applyFill="1" applyBorder="1" applyAlignment="1">
      <alignment/>
    </xf>
    <xf numFmtId="164" fontId="2" fillId="40" borderId="35" xfId="0" applyNumberFormat="1" applyFont="1" applyFill="1" applyBorder="1" applyAlignment="1">
      <alignment horizontal="right"/>
    </xf>
    <xf numFmtId="0" fontId="2" fillId="40" borderId="34" xfId="0" applyFont="1" applyFill="1" applyBorder="1" applyAlignment="1">
      <alignment/>
    </xf>
    <xf numFmtId="0" fontId="0" fillId="0" borderId="0" xfId="0" applyFont="1" applyAlignment="1" applyProtection="1">
      <alignment/>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3" fillId="41" borderId="36" xfId="0" applyFont="1" applyFill="1" applyBorder="1" applyAlignment="1">
      <alignment horizontal="center" vertical="center" wrapText="1"/>
    </xf>
    <xf numFmtId="0" fontId="3" fillId="41" borderId="36" xfId="0" applyFont="1" applyFill="1" applyBorder="1" applyAlignment="1">
      <alignment horizontal="center" vertical="top" wrapText="1"/>
    </xf>
    <xf numFmtId="0" fontId="3" fillId="41" borderId="36" xfId="0" applyFont="1" applyFill="1" applyBorder="1" applyAlignment="1" applyProtection="1">
      <alignment horizontal="center" vertical="top" wrapText="1"/>
      <protection locked="0"/>
    </xf>
    <xf numFmtId="0" fontId="0" fillId="0" borderId="36" xfId="0" applyFont="1" applyBorder="1" applyAlignment="1">
      <alignment horizontal="center" vertical="center"/>
    </xf>
    <xf numFmtId="0" fontId="0" fillId="0" borderId="36" xfId="0" applyFont="1" applyFill="1" applyBorder="1" applyAlignment="1">
      <alignment vertical="top" wrapText="1"/>
    </xf>
    <xf numFmtId="0" fontId="0" fillId="0" borderId="36" xfId="0" applyFont="1" applyBorder="1" applyAlignment="1">
      <alignment horizontal="left" vertical="top" wrapText="1"/>
    </xf>
    <xf numFmtId="0" fontId="0" fillId="0" borderId="36" xfId="0" applyNumberFormat="1" applyFont="1" applyBorder="1" applyAlignment="1" applyProtection="1">
      <alignment horizontal="center" vertical="center"/>
      <protection locked="0"/>
    </xf>
    <xf numFmtId="0" fontId="0" fillId="0" borderId="36"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3" fillId="35" borderId="14" xfId="0" applyFont="1" applyFill="1" applyBorder="1" applyAlignment="1">
      <alignment/>
    </xf>
    <xf numFmtId="0" fontId="3" fillId="35" borderId="15" xfId="0" applyFont="1" applyFill="1" applyBorder="1" applyAlignment="1">
      <alignment wrapText="1"/>
    </xf>
    <xf numFmtId="0" fontId="0" fillId="0" borderId="0" xfId="0" applyFont="1" applyBorder="1" applyAlignment="1" applyProtection="1">
      <alignment/>
      <protection locked="0"/>
    </xf>
    <xf numFmtId="0" fontId="3" fillId="41" borderId="37" xfId="0" applyFont="1" applyFill="1" applyBorder="1" applyAlignment="1">
      <alignment horizontal="center" wrapText="1"/>
    </xf>
    <xf numFmtId="4" fontId="3" fillId="41" borderId="38" xfId="0" applyNumberFormat="1" applyFont="1" applyFill="1" applyBorder="1" applyAlignment="1">
      <alignment horizontal="right" vertical="center" wrapText="1"/>
    </xf>
    <xf numFmtId="164" fontId="0" fillId="0" borderId="20" xfId="0" applyNumberFormat="1" applyFont="1" applyBorder="1" applyAlignment="1">
      <alignment horizontal="right" vertical="center"/>
    </xf>
    <xf numFmtId="0" fontId="0" fillId="0" borderId="13" xfId="0" applyFont="1" applyBorder="1" applyAlignment="1">
      <alignment/>
    </xf>
    <xf numFmtId="0" fontId="3" fillId="35" borderId="39" xfId="0" applyFont="1" applyFill="1" applyBorder="1" applyAlignment="1">
      <alignment/>
    </xf>
    <xf numFmtId="0" fontId="0" fillId="35" borderId="40" xfId="0" applyFont="1" applyFill="1" applyBorder="1" applyAlignment="1" applyProtection="1">
      <alignment/>
      <protection locked="0"/>
    </xf>
    <xf numFmtId="164" fontId="3" fillId="35" borderId="41" xfId="0" applyNumberFormat="1" applyFont="1" applyFill="1" applyBorder="1" applyAlignment="1">
      <alignment horizontal="right" vertical="center"/>
    </xf>
    <xf numFmtId="0" fontId="2" fillId="0" borderId="13" xfId="0" applyFont="1" applyBorder="1" applyAlignment="1">
      <alignment horizontal="right"/>
    </xf>
    <xf numFmtId="0" fontId="0" fillId="35" borderId="12" xfId="0" applyFont="1" applyFill="1" applyBorder="1" applyAlignment="1">
      <alignment/>
    </xf>
    <xf numFmtId="0" fontId="0" fillId="35" borderId="12" xfId="0" applyFont="1" applyFill="1" applyBorder="1" applyAlignment="1" applyProtection="1">
      <alignment/>
      <protection locked="0"/>
    </xf>
    <xf numFmtId="4" fontId="0" fillId="35" borderId="17" xfId="0" applyNumberFormat="1" applyFont="1" applyFill="1" applyBorder="1" applyAlignment="1">
      <alignment horizontal="right" vertical="center"/>
    </xf>
    <xf numFmtId="0" fontId="0" fillId="35" borderId="0" xfId="0" applyFont="1" applyFill="1" applyBorder="1" applyAlignment="1">
      <alignment/>
    </xf>
    <xf numFmtId="0" fontId="0" fillId="35" borderId="0" xfId="0" applyFont="1" applyFill="1" applyBorder="1" applyAlignment="1" applyProtection="1">
      <alignment/>
      <protection locked="0"/>
    </xf>
    <xf numFmtId="0" fontId="0" fillId="35" borderId="42" xfId="0" applyFont="1" applyFill="1" applyBorder="1" applyAlignment="1">
      <alignment horizontal="right" vertical="center"/>
    </xf>
    <xf numFmtId="177" fontId="3" fillId="0" borderId="36" xfId="0" applyNumberFormat="1" applyFont="1" applyFill="1" applyBorder="1" applyAlignment="1">
      <alignment horizontal="center" vertical="center"/>
    </xf>
    <xf numFmtId="0" fontId="0" fillId="0" borderId="13" xfId="0" applyFont="1" applyBorder="1" applyAlignment="1">
      <alignment horizontal="center" vertical="center"/>
    </xf>
    <xf numFmtId="0" fontId="12" fillId="41" borderId="37" xfId="0" applyFont="1" applyFill="1" applyBorder="1" applyAlignment="1">
      <alignment horizontal="center" vertical="center"/>
    </xf>
    <xf numFmtId="0" fontId="0" fillId="41" borderId="15" xfId="0" applyFont="1" applyFill="1" applyBorder="1" applyAlignment="1">
      <alignment/>
    </xf>
    <xf numFmtId="0" fontId="0" fillId="41" borderId="16" xfId="0" applyFont="1" applyFill="1" applyBorder="1" applyAlignment="1">
      <alignment/>
    </xf>
    <xf numFmtId="177" fontId="3" fillId="35" borderId="36" xfId="0" applyNumberFormat="1" applyFont="1" applyFill="1" applyBorder="1" applyAlignment="1">
      <alignment horizontal="center" vertical="center"/>
    </xf>
    <xf numFmtId="164" fontId="3" fillId="0" borderId="38" xfId="0" applyNumberFormat="1" applyFont="1" applyFill="1" applyBorder="1" applyAlignment="1">
      <alignment horizontal="right" vertical="center"/>
    </xf>
    <xf numFmtId="0" fontId="3" fillId="35" borderId="43" xfId="0" applyFont="1" applyFill="1" applyBorder="1" applyAlignment="1">
      <alignment/>
    </xf>
    <xf numFmtId="0" fontId="6" fillId="0" borderId="0" xfId="0" applyFont="1" applyAlignment="1">
      <alignment/>
    </xf>
    <xf numFmtId="174" fontId="2" fillId="0" borderId="44" xfId="0" applyNumberFormat="1" applyFont="1" applyBorder="1" applyAlignment="1">
      <alignment/>
    </xf>
    <xf numFmtId="0" fontId="3" fillId="0" borderId="45" xfId="0" applyFont="1" applyBorder="1" applyAlignment="1">
      <alignment horizontal="center"/>
    </xf>
    <xf numFmtId="0" fontId="3" fillId="41" borderId="46" xfId="0" applyFont="1" applyFill="1" applyBorder="1" applyAlignment="1">
      <alignment horizontal="center" wrapText="1"/>
    </xf>
    <xf numFmtId="0" fontId="3" fillId="41" borderId="47" xfId="0" applyFont="1" applyFill="1" applyBorder="1" applyAlignment="1">
      <alignment horizontal="center" vertical="center" wrapText="1"/>
    </xf>
    <xf numFmtId="0" fontId="3" fillId="41" borderId="47" xfId="0" applyFont="1" applyFill="1" applyBorder="1" applyAlignment="1">
      <alignment horizontal="center" vertical="top" wrapText="1"/>
    </xf>
    <xf numFmtId="0" fontId="3" fillId="41" borderId="47" xfId="0" applyFont="1" applyFill="1" applyBorder="1" applyAlignment="1" applyProtection="1">
      <alignment horizontal="center" vertical="top" wrapText="1"/>
      <protection locked="0"/>
    </xf>
    <xf numFmtId="4" fontId="3" fillId="41" borderId="48" xfId="0" applyNumberFormat="1" applyFont="1" applyFill="1" applyBorder="1" applyAlignment="1">
      <alignment horizontal="right" vertical="center" wrapText="1"/>
    </xf>
    <xf numFmtId="0" fontId="3" fillId="41" borderId="49" xfId="0" applyFont="1" applyFill="1" applyBorder="1" applyAlignment="1">
      <alignment horizontal="center" wrapText="1"/>
    </xf>
    <xf numFmtId="0" fontId="3" fillId="41" borderId="50" xfId="0" applyFont="1" applyFill="1" applyBorder="1" applyAlignment="1">
      <alignment horizontal="center" vertical="center" wrapText="1"/>
    </xf>
    <xf numFmtId="0" fontId="3" fillId="41" borderId="50" xfId="0" applyFont="1" applyFill="1" applyBorder="1" applyAlignment="1">
      <alignment horizontal="center" vertical="top" wrapText="1"/>
    </xf>
    <xf numFmtId="0" fontId="3" fillId="41" borderId="50" xfId="0" applyFont="1" applyFill="1" applyBorder="1" applyAlignment="1" applyProtection="1">
      <alignment horizontal="center" vertical="top" wrapText="1"/>
      <protection locked="0"/>
    </xf>
    <xf numFmtId="4" fontId="3" fillId="41" borderId="51" xfId="0" applyNumberFormat="1" applyFont="1" applyFill="1" applyBorder="1" applyAlignment="1">
      <alignment horizontal="right" vertical="center" wrapText="1"/>
    </xf>
    <xf numFmtId="0" fontId="68" fillId="0" borderId="0" xfId="0" applyFont="1" applyAlignment="1">
      <alignment/>
    </xf>
    <xf numFmtId="0" fontId="68" fillId="0" borderId="0" xfId="0" applyFont="1" applyAlignment="1">
      <alignment wrapText="1"/>
    </xf>
    <xf numFmtId="0" fontId="0" fillId="40" borderId="0" xfId="0" applyFont="1" applyFill="1" applyBorder="1" applyAlignment="1">
      <alignment horizontal="center" vertical="center" wrapText="1"/>
    </xf>
    <xf numFmtId="0" fontId="3" fillId="40" borderId="0" xfId="0" applyFont="1" applyFill="1" applyBorder="1" applyAlignment="1">
      <alignment horizontal="center"/>
    </xf>
    <xf numFmtId="0" fontId="4" fillId="40" borderId="0" xfId="0" applyFont="1" applyFill="1" applyBorder="1" applyAlignment="1">
      <alignment horizontal="left" vertical="center"/>
    </xf>
    <xf numFmtId="164" fontId="4" fillId="40" borderId="0" xfId="0" applyNumberFormat="1" applyFont="1" applyFill="1" applyBorder="1" applyAlignment="1">
      <alignment/>
    </xf>
    <xf numFmtId="164" fontId="4" fillId="40" borderId="29" xfId="0" applyNumberFormat="1" applyFont="1" applyFill="1" applyBorder="1" applyAlignment="1">
      <alignment horizontal="right"/>
    </xf>
    <xf numFmtId="3" fontId="4" fillId="40" borderId="0" xfId="0" applyNumberFormat="1" applyFont="1" applyFill="1" applyBorder="1" applyAlignment="1">
      <alignment horizontal="right"/>
    </xf>
    <xf numFmtId="0" fontId="3" fillId="44" borderId="15" xfId="0" applyFont="1" applyFill="1" applyBorder="1" applyAlignment="1">
      <alignment/>
    </xf>
    <xf numFmtId="0" fontId="3" fillId="44" borderId="0" xfId="0" applyFont="1" applyFill="1" applyBorder="1" applyAlignment="1">
      <alignment horizontal="center"/>
    </xf>
    <xf numFmtId="0" fontId="4" fillId="44" borderId="10" xfId="0" applyFont="1" applyFill="1" applyBorder="1" applyAlignment="1">
      <alignment/>
    </xf>
    <xf numFmtId="164" fontId="4" fillId="44" borderId="10" xfId="0" applyNumberFormat="1" applyFont="1" applyFill="1" applyBorder="1" applyAlignment="1">
      <alignment/>
    </xf>
    <xf numFmtId="164" fontId="4" fillId="44" borderId="27" xfId="0" applyNumberFormat="1" applyFont="1" applyFill="1" applyBorder="1" applyAlignment="1">
      <alignment horizontal="right"/>
    </xf>
    <xf numFmtId="164" fontId="4" fillId="44" borderId="52" xfId="0" applyNumberFormat="1" applyFont="1" applyFill="1" applyBorder="1" applyAlignment="1">
      <alignment horizontal="right"/>
    </xf>
    <xf numFmtId="164" fontId="4" fillId="44" borderId="28" xfId="0" applyNumberFormat="1" applyFont="1" applyFill="1" applyBorder="1" applyAlignment="1">
      <alignment horizontal="center"/>
    </xf>
    <xf numFmtId="0" fontId="3" fillId="44" borderId="43" xfId="0" applyFont="1" applyFill="1" applyBorder="1" applyAlignment="1">
      <alignment/>
    </xf>
    <xf numFmtId="0" fontId="3" fillId="44" borderId="53" xfId="0" applyFont="1" applyFill="1" applyBorder="1" applyAlignment="1">
      <alignment horizontal="center"/>
    </xf>
    <xf numFmtId="0" fontId="4" fillId="44" borderId="53" xfId="0" applyFont="1" applyFill="1" applyBorder="1" applyAlignment="1">
      <alignment/>
    </xf>
    <xf numFmtId="164" fontId="4" fillId="44" borderId="53" xfId="0" applyNumberFormat="1" applyFont="1" applyFill="1" applyBorder="1" applyAlignment="1">
      <alignment/>
    </xf>
    <xf numFmtId="164" fontId="4" fillId="44" borderId="54" xfId="0" applyNumberFormat="1" applyFont="1" applyFill="1" applyBorder="1" applyAlignment="1">
      <alignment horizontal="right"/>
    </xf>
    <xf numFmtId="164" fontId="4" fillId="44" borderId="55" xfId="0" applyNumberFormat="1" applyFont="1" applyFill="1" applyBorder="1" applyAlignment="1">
      <alignment horizontal="right"/>
    </xf>
    <xf numFmtId="164" fontId="4" fillId="44" borderId="56" xfId="0" applyNumberFormat="1" applyFont="1" applyFill="1" applyBorder="1" applyAlignment="1">
      <alignment horizontal="center"/>
    </xf>
    <xf numFmtId="0" fontId="4" fillId="40" borderId="0" xfId="0" applyFont="1" applyFill="1" applyBorder="1" applyAlignment="1">
      <alignment/>
    </xf>
    <xf numFmtId="177" fontId="3" fillId="45" borderId="12" xfId="0" applyNumberFormat="1" applyFont="1" applyFill="1" applyBorder="1" applyAlignment="1">
      <alignment/>
    </xf>
    <xf numFmtId="177" fontId="3" fillId="45" borderId="0" xfId="0" applyNumberFormat="1" applyFont="1" applyFill="1" applyBorder="1" applyAlignment="1">
      <alignment wrapText="1"/>
    </xf>
    <xf numFmtId="177" fontId="3" fillId="45" borderId="36" xfId="0" applyNumberFormat="1" applyFont="1" applyFill="1" applyBorder="1" applyAlignment="1">
      <alignment horizontal="center" vertical="center"/>
    </xf>
    <xf numFmtId="9" fontId="69" fillId="45" borderId="57" xfId="0" applyNumberFormat="1" applyFont="1" applyFill="1" applyBorder="1" applyAlignment="1">
      <alignment horizontal="center" vertical="center"/>
    </xf>
    <xf numFmtId="9" fontId="69" fillId="45" borderId="58" xfId="0" applyNumberFormat="1" applyFont="1" applyFill="1" applyBorder="1" applyAlignment="1">
      <alignment horizontal="center" vertical="center"/>
    </xf>
    <xf numFmtId="0" fontId="3" fillId="39" borderId="59" xfId="0" applyFont="1" applyFill="1" applyBorder="1" applyAlignment="1">
      <alignment horizontal="center" vertical="center" wrapText="1"/>
    </xf>
    <xf numFmtId="0" fontId="0" fillId="0" borderId="60" xfId="0" applyFont="1" applyBorder="1" applyAlignment="1">
      <alignment horizontal="left" vertical="center" wrapText="1"/>
    </xf>
    <xf numFmtId="0" fontId="3" fillId="39" borderId="61" xfId="0" applyFont="1" applyFill="1" applyBorder="1" applyAlignment="1">
      <alignment horizontal="center" vertical="center" wrapText="1"/>
    </xf>
    <xf numFmtId="0" fontId="3" fillId="39" borderId="62" xfId="0" applyFont="1" applyFill="1" applyBorder="1" applyAlignment="1">
      <alignment horizontal="center" vertical="center" wrapText="1"/>
    </xf>
    <xf numFmtId="0" fontId="3" fillId="39" borderId="63" xfId="0" applyFont="1" applyFill="1" applyBorder="1" applyAlignment="1">
      <alignment horizontal="center" vertical="center" wrapText="1"/>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3" fillId="39" borderId="67" xfId="0" applyFont="1" applyFill="1" applyBorder="1" applyAlignment="1">
      <alignment horizontal="right"/>
    </xf>
    <xf numFmtId="0" fontId="3" fillId="39" borderId="68" xfId="0" applyFont="1" applyFill="1" applyBorder="1" applyAlignment="1">
      <alignment horizontal="right"/>
    </xf>
    <xf numFmtId="0" fontId="3" fillId="39" borderId="68" xfId="0" applyFont="1" applyFill="1" applyBorder="1" applyAlignment="1">
      <alignment horizontal="right" vertical="center"/>
    </xf>
    <xf numFmtId="0" fontId="3" fillId="39" borderId="63" xfId="0" applyFont="1" applyFill="1" applyBorder="1" applyAlignment="1">
      <alignment horizontal="right"/>
    </xf>
    <xf numFmtId="0" fontId="3" fillId="18" borderId="67" xfId="0" applyFont="1" applyFill="1" applyBorder="1" applyAlignment="1">
      <alignment horizontal="right"/>
    </xf>
    <xf numFmtId="0" fontId="3" fillId="18" borderId="68" xfId="0" applyFont="1" applyFill="1" applyBorder="1" applyAlignment="1">
      <alignment horizontal="right"/>
    </xf>
    <xf numFmtId="0" fontId="3" fillId="18" borderId="68" xfId="0" applyFont="1" applyFill="1" applyBorder="1" applyAlignment="1">
      <alignment horizontal="right" vertical="center"/>
    </xf>
    <xf numFmtId="0" fontId="3" fillId="18" borderId="63" xfId="0" applyFont="1" applyFill="1" applyBorder="1" applyAlignment="1">
      <alignment horizontal="right"/>
    </xf>
    <xf numFmtId="0" fontId="70" fillId="0" borderId="0" xfId="0" applyFont="1" applyFill="1" applyAlignment="1">
      <alignment/>
    </xf>
    <xf numFmtId="164" fontId="71" fillId="0" borderId="0" xfId="0" applyNumberFormat="1" applyFont="1" applyBorder="1" applyAlignment="1">
      <alignment vertical="center" wrapText="1"/>
    </xf>
    <xf numFmtId="164" fontId="71" fillId="0" borderId="0" xfId="0" applyNumberFormat="1" applyFont="1" applyBorder="1" applyAlignment="1">
      <alignment wrapText="1"/>
    </xf>
    <xf numFmtId="0" fontId="72" fillId="0" borderId="0" xfId="0" applyFont="1" applyAlignment="1">
      <alignment/>
    </xf>
    <xf numFmtId="164" fontId="4" fillId="44" borderId="10" xfId="0" applyNumberFormat="1" applyFont="1" applyFill="1" applyBorder="1" applyAlignment="1">
      <alignment horizontal="right"/>
    </xf>
    <xf numFmtId="164" fontId="4" fillId="44" borderId="30" xfId="0" applyNumberFormat="1" applyFont="1" applyFill="1" applyBorder="1" applyAlignment="1">
      <alignment horizontal="center"/>
    </xf>
    <xf numFmtId="0" fontId="0" fillId="0" borderId="0" xfId="0" applyFont="1" applyFill="1" applyBorder="1" applyAlignment="1">
      <alignment/>
    </xf>
    <xf numFmtId="0" fontId="3" fillId="46" borderId="0" xfId="0" applyFont="1" applyFill="1" applyAlignment="1">
      <alignment/>
    </xf>
    <xf numFmtId="0" fontId="7" fillId="46" borderId="0" xfId="0" applyFont="1" applyFill="1" applyAlignment="1">
      <alignment/>
    </xf>
    <xf numFmtId="177" fontId="3" fillId="45" borderId="0" xfId="0" applyNumberFormat="1" applyFont="1" applyFill="1" applyBorder="1" applyAlignment="1">
      <alignment horizontal="right" wrapText="1"/>
    </xf>
    <xf numFmtId="0" fontId="17" fillId="0" borderId="0" xfId="0" applyFont="1" applyAlignment="1">
      <alignment/>
    </xf>
    <xf numFmtId="0" fontId="3" fillId="34" borderId="69" xfId="0" applyFont="1" applyFill="1" applyBorder="1" applyAlignment="1">
      <alignment horizontal="center" wrapText="1"/>
    </xf>
    <xf numFmtId="0" fontId="5" fillId="40" borderId="69" xfId="0" applyFont="1" applyFill="1" applyBorder="1" applyAlignment="1">
      <alignment/>
    </xf>
    <xf numFmtId="174" fontId="2" fillId="0" borderId="69" xfId="0" applyNumberFormat="1" applyFont="1" applyBorder="1" applyAlignment="1">
      <alignment/>
    </xf>
    <xf numFmtId="10" fontId="2" fillId="0" borderId="69" xfId="0" applyNumberFormat="1" applyFont="1" applyBorder="1" applyAlignment="1">
      <alignment/>
    </xf>
    <xf numFmtId="184" fontId="0" fillId="0" borderId="0" xfId="0" applyNumberFormat="1" applyFont="1" applyBorder="1" applyAlignment="1">
      <alignment horizontal="center" vertical="top" wrapText="1"/>
    </xf>
    <xf numFmtId="0" fontId="3" fillId="0" borderId="0" xfId="0" applyFont="1" applyFill="1" applyAlignment="1">
      <alignment wrapText="1"/>
    </xf>
    <xf numFmtId="0" fontId="0" fillId="0" borderId="0" xfId="0" applyFill="1" applyAlignment="1">
      <alignment wrapText="1"/>
    </xf>
    <xf numFmtId="4" fontId="3" fillId="47" borderId="69" xfId="0" applyNumberFormat="1" applyFont="1" applyFill="1" applyBorder="1" applyAlignment="1">
      <alignment/>
    </xf>
    <xf numFmtId="4" fontId="6" fillId="48" borderId="69" xfId="0" applyNumberFormat="1" applyFont="1" applyFill="1" applyBorder="1" applyAlignment="1">
      <alignment/>
    </xf>
    <xf numFmtId="0" fontId="3" fillId="34" borderId="69" xfId="0" applyFont="1" applyFill="1" applyBorder="1" applyAlignment="1">
      <alignment horizontal="center"/>
    </xf>
    <xf numFmtId="0" fontId="3" fillId="41" borderId="69" xfId="0" applyFont="1" applyFill="1" applyBorder="1" applyAlignment="1">
      <alignment horizontal="center" vertical="center" wrapText="1"/>
    </xf>
    <xf numFmtId="0" fontId="3" fillId="47" borderId="69" xfId="0" applyFont="1" applyFill="1" applyBorder="1" applyAlignment="1">
      <alignment/>
    </xf>
    <xf numFmtId="0" fontId="3" fillId="48" borderId="69" xfId="0" applyFont="1" applyFill="1" applyBorder="1" applyAlignment="1">
      <alignment/>
    </xf>
    <xf numFmtId="4" fontId="5" fillId="0" borderId="69" xfId="0" applyNumberFormat="1" applyFont="1" applyBorder="1" applyAlignment="1">
      <alignment/>
    </xf>
    <xf numFmtId="4" fontId="2" fillId="40" borderId="69" xfId="0" applyNumberFormat="1" applyFont="1" applyFill="1" applyBorder="1" applyAlignment="1">
      <alignment/>
    </xf>
    <xf numFmtId="4" fontId="3" fillId="40" borderId="69" xfId="0" applyNumberFormat="1" applyFont="1" applyFill="1" applyBorder="1" applyAlignment="1">
      <alignment/>
    </xf>
    <xf numFmtId="0" fontId="3" fillId="35" borderId="69" xfId="0" applyFont="1" applyFill="1" applyBorder="1" applyAlignment="1">
      <alignment/>
    </xf>
    <xf numFmtId="4" fontId="3" fillId="35" borderId="69" xfId="0" applyNumberFormat="1" applyFont="1" applyFill="1" applyBorder="1" applyAlignment="1">
      <alignment/>
    </xf>
    <xf numFmtId="0" fontId="0" fillId="49" borderId="69" xfId="0" applyFill="1" applyBorder="1" applyAlignment="1">
      <alignment horizontal="center"/>
    </xf>
    <xf numFmtId="0" fontId="4" fillId="0" borderId="0" xfId="0" applyFont="1" applyBorder="1" applyAlignment="1">
      <alignment/>
    </xf>
    <xf numFmtId="0" fontId="18" fillId="0" borderId="0" xfId="0" applyFont="1" applyFill="1" applyBorder="1" applyAlignment="1">
      <alignment/>
    </xf>
    <xf numFmtId="0" fontId="3" fillId="0" borderId="0" xfId="0" applyFont="1" applyBorder="1" applyAlignment="1">
      <alignment horizontal="right"/>
    </xf>
    <xf numFmtId="0" fontId="2" fillId="0" borderId="0" xfId="0" applyFont="1" applyBorder="1" applyAlignment="1">
      <alignment horizontal="right"/>
    </xf>
    <xf numFmtId="0" fontId="55" fillId="29" borderId="70" xfId="48" applyBorder="1" applyAlignment="1">
      <alignment horizontal="center"/>
    </xf>
    <xf numFmtId="0" fontId="55" fillId="29" borderId="71" xfId="48" applyBorder="1" applyAlignment="1">
      <alignment horizontal="center" vertical="center" wrapText="1"/>
    </xf>
    <xf numFmtId="0" fontId="55" fillId="29" borderId="71" xfId="48" applyBorder="1" applyAlignment="1">
      <alignment horizontal="right" wrapText="1"/>
    </xf>
    <xf numFmtId="0" fontId="55" fillId="29" borderId="64" xfId="48" applyBorder="1" applyAlignment="1">
      <alignment horizontal="right" wrapText="1"/>
    </xf>
    <xf numFmtId="0" fontId="55" fillId="29" borderId="29" xfId="48" applyBorder="1" applyAlignment="1">
      <alignment horizontal="center"/>
    </xf>
    <xf numFmtId="0" fontId="3" fillId="0" borderId="0" xfId="0" applyFont="1" applyFill="1" applyBorder="1" applyAlignment="1">
      <alignment/>
    </xf>
    <xf numFmtId="4" fontId="3" fillId="0" borderId="0" xfId="0" applyNumberFormat="1" applyFont="1" applyFill="1" applyBorder="1" applyAlignment="1">
      <alignment/>
    </xf>
    <xf numFmtId="4" fontId="3" fillId="0" borderId="65" xfId="0" applyNumberFormat="1" applyFont="1" applyFill="1" applyBorder="1" applyAlignment="1">
      <alignment/>
    </xf>
    <xf numFmtId="0" fontId="3" fillId="50" borderId="0" xfId="0" applyFont="1" applyFill="1" applyBorder="1" applyAlignment="1">
      <alignment/>
    </xf>
    <xf numFmtId="4" fontId="3" fillId="50" borderId="0" xfId="0" applyNumberFormat="1" applyFont="1" applyFill="1" applyBorder="1" applyAlignment="1">
      <alignment/>
    </xf>
    <xf numFmtId="4" fontId="3" fillId="50" borderId="65" xfId="0" applyNumberFormat="1" applyFont="1" applyFill="1" applyBorder="1" applyAlignment="1">
      <alignment/>
    </xf>
    <xf numFmtId="10" fontId="5" fillId="0" borderId="0" xfId="0" applyNumberFormat="1" applyFont="1" applyFill="1" applyBorder="1" applyAlignment="1">
      <alignment/>
    </xf>
    <xf numFmtId="10" fontId="5" fillId="0" borderId="65" xfId="0" applyNumberFormat="1" applyFont="1" applyFill="1" applyBorder="1" applyAlignment="1">
      <alignment/>
    </xf>
    <xf numFmtId="4" fontId="5" fillId="0" borderId="0" xfId="0" applyNumberFormat="1" applyFont="1" applyFill="1" applyBorder="1" applyAlignment="1">
      <alignment/>
    </xf>
    <xf numFmtId="4" fontId="5" fillId="0" borderId="65" xfId="0" applyNumberFormat="1" applyFont="1" applyFill="1" applyBorder="1" applyAlignment="1">
      <alignment/>
    </xf>
    <xf numFmtId="174" fontId="3" fillId="50" borderId="0" xfId="0" applyNumberFormat="1" applyFont="1" applyFill="1" applyBorder="1" applyAlignment="1">
      <alignment/>
    </xf>
    <xf numFmtId="174" fontId="3" fillId="50" borderId="65" xfId="0" applyNumberFormat="1" applyFont="1" applyFill="1" applyBorder="1" applyAlignment="1">
      <alignment/>
    </xf>
    <xf numFmtId="0" fontId="55" fillId="29" borderId="72" xfId="48" applyBorder="1" applyAlignment="1">
      <alignment horizontal="center"/>
    </xf>
    <xf numFmtId="10" fontId="5" fillId="0" borderId="73" xfId="0" applyNumberFormat="1" applyFont="1" applyFill="1" applyBorder="1" applyAlignment="1">
      <alignment/>
    </xf>
    <xf numFmtId="4" fontId="5" fillId="0" borderId="73" xfId="0" applyNumberFormat="1" applyFont="1" applyFill="1" applyBorder="1" applyAlignment="1">
      <alignment/>
    </xf>
    <xf numFmtId="4" fontId="5" fillId="0" borderId="66" xfId="0" applyNumberFormat="1" applyFont="1" applyFill="1" applyBorder="1" applyAlignment="1">
      <alignment/>
    </xf>
    <xf numFmtId="0" fontId="19" fillId="0" borderId="0" xfId="0" applyFont="1" applyAlignment="1">
      <alignment/>
    </xf>
    <xf numFmtId="0" fontId="20" fillId="0" borderId="0" xfId="0" applyFont="1" applyAlignment="1">
      <alignment/>
    </xf>
    <xf numFmtId="0" fontId="20" fillId="0" borderId="0" xfId="0" applyFont="1" applyAlignment="1">
      <alignment horizontal="right"/>
    </xf>
    <xf numFmtId="0" fontId="20" fillId="0" borderId="0" xfId="0" applyFont="1" applyFill="1" applyBorder="1" applyAlignment="1">
      <alignment/>
    </xf>
    <xf numFmtId="0" fontId="20" fillId="0" borderId="0" xfId="0" applyFont="1" applyBorder="1" applyAlignment="1">
      <alignment/>
    </xf>
    <xf numFmtId="0" fontId="19" fillId="0" borderId="0" xfId="0" applyFont="1" applyBorder="1" applyAlignment="1">
      <alignment/>
    </xf>
    <xf numFmtId="0" fontId="4" fillId="0" borderId="13" xfId="0" applyFont="1" applyBorder="1" applyAlignment="1">
      <alignment/>
    </xf>
    <xf numFmtId="0" fontId="18" fillId="0" borderId="0" xfId="0" applyFont="1" applyAlignment="1">
      <alignment/>
    </xf>
    <xf numFmtId="0" fontId="7" fillId="0" borderId="0" xfId="0" applyFont="1" applyAlignment="1">
      <alignment/>
    </xf>
    <xf numFmtId="4" fontId="5" fillId="0" borderId="0" xfId="0" applyNumberFormat="1" applyFont="1" applyAlignment="1">
      <alignment/>
    </xf>
    <xf numFmtId="0" fontId="0" fillId="0" borderId="74" xfId="0" applyFont="1" applyBorder="1" applyAlignment="1">
      <alignment horizontal="center" wrapText="1"/>
    </xf>
    <xf numFmtId="0" fontId="0" fillId="0" borderId="34" xfId="0" applyFont="1" applyBorder="1" applyAlignment="1">
      <alignment horizontal="center" wrapText="1"/>
    </xf>
    <xf numFmtId="0" fontId="0" fillId="0" borderId="75" xfId="0" applyFont="1" applyBorder="1" applyAlignment="1">
      <alignment horizontal="center" wrapText="1"/>
    </xf>
    <xf numFmtId="0" fontId="0" fillId="0" borderId="76" xfId="0" applyFont="1" applyBorder="1" applyAlignment="1">
      <alignment horizontal="center" wrapText="1"/>
    </xf>
    <xf numFmtId="0" fontId="3" fillId="47" borderId="32" xfId="0" applyFont="1" applyFill="1" applyBorder="1" applyAlignment="1">
      <alignment/>
    </xf>
    <xf numFmtId="4" fontId="3" fillId="35" borderId="77" xfId="0" applyNumberFormat="1" applyFont="1" applyFill="1" applyBorder="1" applyAlignment="1">
      <alignment/>
    </xf>
    <xf numFmtId="4" fontId="3" fillId="35" borderId="10" xfId="0" applyNumberFormat="1" applyFont="1" applyFill="1" applyBorder="1" applyAlignment="1">
      <alignment/>
    </xf>
    <xf numFmtId="4" fontId="3" fillId="35" borderId="78" xfId="0" applyNumberFormat="1" applyFont="1" applyFill="1" applyBorder="1" applyAlignment="1">
      <alignment/>
    </xf>
    <xf numFmtId="4" fontId="3" fillId="35" borderId="79" xfId="0" applyNumberFormat="1" applyFont="1" applyFill="1" applyBorder="1" applyAlignment="1">
      <alignment/>
    </xf>
    <xf numFmtId="0" fontId="3" fillId="0" borderId="80" xfId="0" applyFont="1" applyBorder="1" applyAlignment="1">
      <alignment/>
    </xf>
    <xf numFmtId="4" fontId="3" fillId="0" borderId="81" xfId="0" applyNumberFormat="1" applyFont="1" applyBorder="1" applyAlignment="1">
      <alignment/>
    </xf>
    <xf numFmtId="4" fontId="0" fillId="51" borderId="82" xfId="0" applyNumberFormat="1" applyFill="1" applyBorder="1" applyAlignment="1">
      <alignment/>
    </xf>
    <xf numFmtId="4" fontId="0" fillId="51" borderId="83" xfId="0" applyNumberFormat="1" applyFill="1" applyBorder="1" applyAlignment="1">
      <alignment/>
    </xf>
    <xf numFmtId="4" fontId="0" fillId="51" borderId="84" xfId="0" applyNumberFormat="1" applyFill="1" applyBorder="1" applyAlignment="1">
      <alignment/>
    </xf>
    <xf numFmtId="4" fontId="0" fillId="51" borderId="85" xfId="0" applyNumberFormat="1" applyFill="1" applyBorder="1" applyAlignment="1">
      <alignment/>
    </xf>
    <xf numFmtId="0" fontId="3" fillId="0" borderId="86" xfId="0" applyFont="1" applyBorder="1" applyAlignment="1">
      <alignment/>
    </xf>
    <xf numFmtId="4" fontId="0" fillId="51" borderId="87" xfId="0" applyNumberFormat="1" applyFill="1" applyBorder="1" applyAlignment="1">
      <alignment/>
    </xf>
    <xf numFmtId="4" fontId="0" fillId="51" borderId="88" xfId="0" applyNumberFormat="1" applyFill="1" applyBorder="1" applyAlignment="1">
      <alignment/>
    </xf>
    <xf numFmtId="4" fontId="3" fillId="0" borderId="89" xfId="0" applyNumberFormat="1" applyFont="1" applyBorder="1" applyAlignment="1">
      <alignment/>
    </xf>
    <xf numFmtId="4" fontId="3" fillId="0" borderId="0" xfId="0" applyNumberFormat="1" applyFont="1" applyBorder="1" applyAlignment="1">
      <alignment/>
    </xf>
    <xf numFmtId="4" fontId="3" fillId="0" borderId="90" xfId="0" applyNumberFormat="1" applyFont="1" applyBorder="1" applyAlignment="1">
      <alignment/>
    </xf>
    <xf numFmtId="4" fontId="3" fillId="0" borderId="91" xfId="0" applyNumberFormat="1" applyFont="1" applyBorder="1" applyAlignment="1">
      <alignment/>
    </xf>
    <xf numFmtId="0" fontId="5" fillId="0" borderId="86" xfId="0" applyFont="1" applyBorder="1" applyAlignment="1">
      <alignment/>
    </xf>
    <xf numFmtId="4" fontId="0" fillId="51" borderId="92" xfId="0" applyNumberFormat="1" applyFill="1" applyBorder="1" applyAlignment="1">
      <alignment/>
    </xf>
    <xf numFmtId="4" fontId="0" fillId="51" borderId="93" xfId="0" applyNumberFormat="1" applyFill="1" applyBorder="1" applyAlignment="1">
      <alignment/>
    </xf>
    <xf numFmtId="174" fontId="0" fillId="0" borderId="82" xfId="0" applyNumberFormat="1" applyBorder="1" applyAlignment="1">
      <alignment/>
    </xf>
    <xf numFmtId="174" fontId="0" fillId="0" borderId="83" xfId="0" applyNumberFormat="1" applyBorder="1" applyAlignment="1">
      <alignment/>
    </xf>
    <xf numFmtId="174" fontId="0" fillId="0" borderId="84" xfId="0" applyNumberFormat="1" applyBorder="1" applyAlignment="1">
      <alignment/>
    </xf>
    <xf numFmtId="4" fontId="5" fillId="0" borderId="91" xfId="0" applyNumberFormat="1" applyFont="1" applyBorder="1" applyAlignment="1">
      <alignment/>
    </xf>
    <xf numFmtId="0" fontId="5" fillId="0" borderId="94" xfId="0" applyFont="1" applyBorder="1" applyAlignment="1">
      <alignment/>
    </xf>
    <xf numFmtId="4" fontId="0" fillId="51" borderId="95" xfId="0" applyNumberFormat="1" applyFill="1" applyBorder="1" applyAlignment="1">
      <alignment/>
    </xf>
    <xf numFmtId="4" fontId="0" fillId="51" borderId="96" xfId="0" applyNumberFormat="1" applyFill="1" applyBorder="1" applyAlignment="1">
      <alignment/>
    </xf>
    <xf numFmtId="174" fontId="0" fillId="0" borderId="97" xfId="0" applyNumberFormat="1" applyBorder="1" applyAlignment="1">
      <alignment/>
    </xf>
    <xf numFmtId="174" fontId="0" fillId="0" borderId="98" xfId="0" applyNumberFormat="1" applyBorder="1" applyAlignment="1">
      <alignment/>
    </xf>
    <xf numFmtId="174" fontId="0" fillId="0" borderId="99" xfId="0" applyNumberFormat="1" applyBorder="1" applyAlignment="1">
      <alignment/>
    </xf>
    <xf numFmtId="4" fontId="3" fillId="46" borderId="79" xfId="0" applyNumberFormat="1" applyFont="1" applyFill="1" applyBorder="1" applyAlignment="1">
      <alignment/>
    </xf>
    <xf numFmtId="4" fontId="3" fillId="0" borderId="81" xfId="0" applyNumberFormat="1" applyFont="1" applyFill="1" applyBorder="1" applyAlignment="1">
      <alignment/>
    </xf>
    <xf numFmtId="0" fontId="0" fillId="0" borderId="100" xfId="0" applyFont="1" applyBorder="1" applyAlignment="1">
      <alignment/>
    </xf>
    <xf numFmtId="174" fontId="0" fillId="0" borderId="101" xfId="0" applyNumberFormat="1" applyBorder="1" applyAlignment="1">
      <alignment/>
    </xf>
    <xf numFmtId="0" fontId="0" fillId="0" borderId="86" xfId="0" applyFont="1" applyBorder="1" applyAlignment="1">
      <alignment/>
    </xf>
    <xf numFmtId="0" fontId="0" fillId="0" borderId="15" xfId="0" applyFont="1" applyBorder="1" applyAlignment="1">
      <alignment/>
    </xf>
    <xf numFmtId="174" fontId="0" fillId="0" borderId="102" xfId="0" applyNumberFormat="1" applyBorder="1" applyAlignment="1">
      <alignment/>
    </xf>
    <xf numFmtId="0" fontId="3" fillId="0" borderId="32" xfId="0" applyFont="1" applyBorder="1" applyAlignment="1">
      <alignment/>
    </xf>
    <xf numFmtId="174" fontId="3" fillId="0" borderId="77" xfId="0" applyNumberFormat="1" applyFont="1" applyBorder="1" applyAlignment="1">
      <alignment/>
    </xf>
    <xf numFmtId="174" fontId="3" fillId="0" borderId="10" xfId="0" applyNumberFormat="1" applyFont="1" applyBorder="1" applyAlignment="1">
      <alignment/>
    </xf>
    <xf numFmtId="174" fontId="3" fillId="0" borderId="78" xfId="0" applyNumberFormat="1" applyFont="1" applyBorder="1" applyAlignment="1">
      <alignment/>
    </xf>
    <xf numFmtId="174" fontId="3" fillId="0" borderId="79" xfId="0" applyNumberFormat="1" applyFont="1" applyBorder="1" applyAlignment="1">
      <alignment/>
    </xf>
    <xf numFmtId="174" fontId="3" fillId="35" borderId="103" xfId="0" applyNumberFormat="1" applyFont="1" applyFill="1" applyBorder="1" applyAlignment="1">
      <alignment/>
    </xf>
    <xf numFmtId="174" fontId="3" fillId="35" borderId="53" xfId="0" applyNumberFormat="1" applyFont="1" applyFill="1" applyBorder="1" applyAlignment="1">
      <alignment/>
    </xf>
    <xf numFmtId="174" fontId="3" fillId="35" borderId="104" xfId="0" applyNumberFormat="1" applyFont="1" applyFill="1" applyBorder="1" applyAlignment="1">
      <alignment/>
    </xf>
    <xf numFmtId="0" fontId="73" fillId="0" borderId="0" xfId="0" applyFont="1" applyAlignment="1">
      <alignment horizontal="center"/>
    </xf>
    <xf numFmtId="0" fontId="10" fillId="52" borderId="14" xfId="0" applyFont="1" applyFill="1" applyBorder="1" applyAlignment="1">
      <alignment/>
    </xf>
    <xf numFmtId="0" fontId="3" fillId="52" borderId="11" xfId="0" applyFont="1" applyFill="1" applyBorder="1" applyAlignment="1">
      <alignment horizontal="center"/>
    </xf>
    <xf numFmtId="0" fontId="2" fillId="52" borderId="15" xfId="0" applyFont="1" applyFill="1" applyBorder="1" applyAlignment="1">
      <alignment/>
    </xf>
    <xf numFmtId="0" fontId="3" fillId="52" borderId="74" xfId="0" applyFont="1" applyFill="1" applyBorder="1" applyAlignment="1">
      <alignment horizontal="center" wrapText="1"/>
    </xf>
    <xf numFmtId="0" fontId="0" fillId="52" borderId="76" xfId="0" applyFont="1" applyFill="1" applyBorder="1" applyAlignment="1">
      <alignment horizontal="center" vertical="center"/>
    </xf>
    <xf numFmtId="4" fontId="0" fillId="51" borderId="77" xfId="0" applyNumberFormat="1" applyFill="1" applyBorder="1" applyAlignment="1">
      <alignment/>
    </xf>
    <xf numFmtId="4" fontId="0" fillId="51" borderId="10" xfId="0" applyNumberFormat="1" applyFill="1" applyBorder="1" applyAlignment="1">
      <alignment/>
    </xf>
    <xf numFmtId="0" fontId="2" fillId="0" borderId="15" xfId="0" applyFont="1" applyBorder="1" applyAlignment="1">
      <alignment horizontal="right"/>
    </xf>
    <xf numFmtId="4" fontId="0" fillId="51" borderId="89" xfId="0" applyNumberFormat="1" applyFill="1" applyBorder="1" applyAlignment="1">
      <alignment/>
    </xf>
    <xf numFmtId="4" fontId="0" fillId="51" borderId="0" xfId="0" applyNumberFormat="1" applyFill="1" applyBorder="1" applyAlignment="1">
      <alignment/>
    </xf>
    <xf numFmtId="174" fontId="2" fillId="0" borderId="89" xfId="0" applyNumberFormat="1" applyFont="1" applyBorder="1" applyAlignment="1">
      <alignment/>
    </xf>
    <xf numFmtId="174" fontId="2" fillId="0" borderId="0" xfId="0" applyNumberFormat="1" applyFont="1" applyBorder="1" applyAlignment="1">
      <alignment/>
    </xf>
    <xf numFmtId="174" fontId="2" fillId="0" borderId="91" xfId="0" applyNumberFormat="1" applyFont="1" applyBorder="1" applyAlignment="1">
      <alignment/>
    </xf>
    <xf numFmtId="4" fontId="0" fillId="51" borderId="74" xfId="0" applyNumberFormat="1" applyFill="1" applyBorder="1" applyAlignment="1">
      <alignment/>
    </xf>
    <xf numFmtId="174" fontId="2" fillId="0" borderId="105" xfId="0" applyNumberFormat="1" applyFont="1" applyBorder="1" applyAlignment="1">
      <alignment/>
    </xf>
    <xf numFmtId="4" fontId="0" fillId="51" borderId="105" xfId="0" applyNumberFormat="1" applyFill="1" applyBorder="1" applyAlignment="1">
      <alignment/>
    </xf>
    <xf numFmtId="174" fontId="4" fillId="0" borderId="91" xfId="0" applyNumberFormat="1" applyFont="1" applyBorder="1" applyAlignment="1">
      <alignment/>
    </xf>
    <xf numFmtId="4" fontId="0" fillId="51" borderId="106" xfId="0" applyNumberFormat="1" applyFill="1" applyBorder="1" applyAlignment="1">
      <alignment/>
    </xf>
    <xf numFmtId="4" fontId="0" fillId="51" borderId="107" xfId="0" applyNumberFormat="1" applyFill="1" applyBorder="1" applyAlignment="1">
      <alignment/>
    </xf>
    <xf numFmtId="0" fontId="3" fillId="0" borderId="15" xfId="0" applyFont="1" applyBorder="1" applyAlignment="1">
      <alignment/>
    </xf>
    <xf numFmtId="0" fontId="2" fillId="0" borderId="77" xfId="0" applyFont="1" applyBorder="1" applyAlignment="1">
      <alignment/>
    </xf>
    <xf numFmtId="0" fontId="2" fillId="0" borderId="10" xfId="0" applyFont="1" applyBorder="1" applyAlignment="1">
      <alignment/>
    </xf>
    <xf numFmtId="174" fontId="3" fillId="0" borderId="89" xfId="0" applyNumberFormat="1" applyFont="1" applyBorder="1" applyAlignment="1">
      <alignment/>
    </xf>
    <xf numFmtId="174" fontId="3" fillId="0" borderId="0" xfId="0" applyNumberFormat="1" applyFont="1" applyBorder="1" applyAlignment="1">
      <alignment/>
    </xf>
    <xf numFmtId="0" fontId="3" fillId="0" borderId="15" xfId="0" applyFont="1" applyFill="1" applyBorder="1" applyAlignment="1">
      <alignment/>
    </xf>
    <xf numFmtId="174" fontId="0" fillId="0" borderId="89" xfId="0" applyNumberFormat="1" applyFont="1" applyBorder="1" applyAlignment="1">
      <alignment/>
    </xf>
    <xf numFmtId="174" fontId="0" fillId="0" borderId="0" xfId="0" applyNumberFormat="1" applyFont="1" applyBorder="1" applyAlignment="1">
      <alignment/>
    </xf>
    <xf numFmtId="0" fontId="3" fillId="34" borderId="15" xfId="0" applyFont="1" applyFill="1" applyBorder="1" applyAlignment="1">
      <alignment/>
    </xf>
    <xf numFmtId="174" fontId="0" fillId="34" borderId="89" xfId="0" applyNumberFormat="1" applyFont="1" applyFill="1" applyBorder="1" applyAlignment="1">
      <alignment/>
    </xf>
    <xf numFmtId="174" fontId="0" fillId="34" borderId="0" xfId="0" applyNumberFormat="1" applyFont="1" applyFill="1" applyBorder="1" applyAlignment="1">
      <alignment/>
    </xf>
    <xf numFmtId="174" fontId="0" fillId="34" borderId="20" xfId="0" applyNumberFormat="1" applyFont="1" applyFill="1" applyBorder="1" applyAlignment="1">
      <alignment/>
    </xf>
    <xf numFmtId="0" fontId="3" fillId="52" borderId="32" xfId="0" applyFont="1" applyFill="1" applyBorder="1" applyAlignment="1">
      <alignment horizontal="right"/>
    </xf>
    <xf numFmtId="10" fontId="3" fillId="0" borderId="10" xfId="0" applyNumberFormat="1" applyFont="1" applyBorder="1" applyAlignment="1">
      <alignment horizontal="center"/>
    </xf>
    <xf numFmtId="174" fontId="3" fillId="52" borderId="10" xfId="0" applyNumberFormat="1" applyFont="1" applyFill="1" applyBorder="1" applyAlignment="1">
      <alignment/>
    </xf>
    <xf numFmtId="4" fontId="0" fillId="51" borderId="108" xfId="0" applyNumberFormat="1" applyFill="1" applyBorder="1" applyAlignment="1">
      <alignment/>
    </xf>
    <xf numFmtId="10" fontId="3" fillId="52" borderId="10" xfId="0" applyNumberFormat="1" applyFont="1" applyFill="1" applyBorder="1" applyAlignment="1">
      <alignment horizontal="center"/>
    </xf>
    <xf numFmtId="0" fontId="3" fillId="52" borderId="16" xfId="0" applyFont="1" applyFill="1" applyBorder="1" applyAlignment="1">
      <alignment horizontal="right"/>
    </xf>
    <xf numFmtId="10" fontId="3" fillId="0" borderId="13" xfId="0" applyNumberFormat="1" applyFont="1" applyBorder="1" applyAlignment="1">
      <alignment horizontal="center"/>
    </xf>
    <xf numFmtId="10" fontId="3" fillId="52" borderId="13" xfId="0" applyNumberFormat="1" applyFont="1" applyFill="1" applyBorder="1" applyAlignment="1">
      <alignment horizontal="center"/>
    </xf>
    <xf numFmtId="4" fontId="0" fillId="51" borderId="109" xfId="0" applyNumberFormat="1" applyFill="1" applyBorder="1" applyAlignment="1">
      <alignment/>
    </xf>
    <xf numFmtId="4" fontId="0" fillId="51" borderId="110" xfId="0" applyNumberFormat="1" applyFill="1" applyBorder="1" applyAlignment="1">
      <alignment/>
    </xf>
    <xf numFmtId="0" fontId="19" fillId="0" borderId="0" xfId="0" applyFont="1" applyAlignment="1">
      <alignment horizontal="center" wrapText="1"/>
    </xf>
    <xf numFmtId="0" fontId="0" fillId="0" borderId="0" xfId="0" applyFont="1" applyFill="1" applyAlignment="1">
      <alignment/>
    </xf>
    <xf numFmtId="174" fontId="0" fillId="0" borderId="82" xfId="0" applyNumberFormat="1" applyFill="1" applyBorder="1" applyAlignment="1">
      <alignment/>
    </xf>
    <xf numFmtId="174" fontId="0" fillId="0" borderId="83" xfId="0" applyNumberFormat="1" applyFill="1" applyBorder="1" applyAlignment="1">
      <alignment/>
    </xf>
    <xf numFmtId="174" fontId="0" fillId="0" borderId="84" xfId="0" applyNumberFormat="1" applyFill="1" applyBorder="1" applyAlignment="1">
      <alignment/>
    </xf>
    <xf numFmtId="174" fontId="0" fillId="0" borderId="97" xfId="0" applyNumberFormat="1" applyFill="1" applyBorder="1" applyAlignment="1">
      <alignment/>
    </xf>
    <xf numFmtId="174" fontId="0" fillId="0" borderId="98" xfId="0" applyNumberFormat="1" applyFill="1" applyBorder="1" applyAlignment="1">
      <alignment/>
    </xf>
    <xf numFmtId="0" fontId="3" fillId="34" borderId="69" xfId="0" applyFont="1" applyFill="1" applyBorder="1" applyAlignment="1">
      <alignment horizontal="center"/>
    </xf>
    <xf numFmtId="0" fontId="66" fillId="0" borderId="0" xfId="0" applyFont="1" applyFill="1" applyAlignment="1">
      <alignment/>
    </xf>
    <xf numFmtId="0" fontId="68"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164" fontId="0" fillId="0" borderId="0" xfId="0" applyNumberForma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164" fontId="3" fillId="0" borderId="0" xfId="0" applyNumberFormat="1" applyFont="1" applyFill="1" applyBorder="1" applyAlignment="1">
      <alignment/>
    </xf>
    <xf numFmtId="0" fontId="0" fillId="0" borderId="0" xfId="0" applyBorder="1" applyAlignment="1" quotePrefix="1">
      <alignment/>
    </xf>
    <xf numFmtId="0" fontId="67" fillId="0" borderId="0" xfId="0" applyFont="1" applyBorder="1" applyAlignment="1">
      <alignment horizontal="left" readingOrder="1"/>
    </xf>
    <xf numFmtId="0" fontId="3" fillId="41" borderId="111" xfId="0" applyFont="1" applyFill="1" applyBorder="1" applyAlignment="1">
      <alignment horizontal="center" vertical="center" wrapText="1"/>
    </xf>
    <xf numFmtId="0" fontId="5" fillId="0" borderId="0" xfId="0" applyFont="1" applyFill="1" applyAlignment="1">
      <alignment horizontal="left" vertical="top" wrapText="1"/>
    </xf>
    <xf numFmtId="0" fontId="3" fillId="41" borderId="112" xfId="0" applyFont="1" applyFill="1" applyBorder="1" applyAlignment="1">
      <alignment horizontal="center" vertical="center" wrapText="1"/>
    </xf>
    <xf numFmtId="9" fontId="3" fillId="0" borderId="0" xfId="0" applyNumberFormat="1" applyFont="1" applyFill="1" applyAlignment="1">
      <alignment horizontal="center" vertical="center"/>
    </xf>
    <xf numFmtId="9" fontId="3" fillId="53" borderId="0" xfId="0" applyNumberFormat="1" applyFont="1" applyFill="1" applyAlignment="1">
      <alignment horizontal="center" vertical="center"/>
    </xf>
    <xf numFmtId="0" fontId="5" fillId="40" borderId="69" xfId="0" applyFont="1" applyFill="1" applyBorder="1" applyAlignment="1">
      <alignment wrapText="1"/>
    </xf>
    <xf numFmtId="0" fontId="70" fillId="0" borderId="0" xfId="0" applyFont="1" applyAlignment="1">
      <alignment/>
    </xf>
    <xf numFmtId="0" fontId="3" fillId="34" borderId="113" xfId="0" applyFont="1" applyFill="1" applyBorder="1" applyAlignment="1">
      <alignment horizontal="center" wrapText="1"/>
    </xf>
    <xf numFmtId="0" fontId="5" fillId="40" borderId="114" xfId="0" applyFont="1" applyFill="1" applyBorder="1" applyAlignment="1">
      <alignment/>
    </xf>
    <xf numFmtId="174" fontId="2" fillId="0" borderId="113" xfId="0" applyNumberFormat="1" applyFont="1" applyBorder="1" applyAlignment="1">
      <alignment/>
    </xf>
    <xf numFmtId="10" fontId="2" fillId="0" borderId="113" xfId="0" applyNumberFormat="1" applyFont="1" applyBorder="1" applyAlignment="1">
      <alignment/>
    </xf>
    <xf numFmtId="0" fontId="6" fillId="40" borderId="114" xfId="0" applyFont="1" applyFill="1" applyBorder="1" applyAlignment="1">
      <alignment/>
    </xf>
    <xf numFmtId="174" fontId="4" fillId="47" borderId="72" xfId="0" applyNumberFormat="1" applyFont="1" applyFill="1" applyBorder="1" applyAlignment="1">
      <alignment/>
    </xf>
    <xf numFmtId="174" fontId="4" fillId="47" borderId="73" xfId="0" applyNumberFormat="1" applyFont="1" applyFill="1" applyBorder="1" applyAlignment="1">
      <alignment/>
    </xf>
    <xf numFmtId="174" fontId="4" fillId="47" borderId="66" xfId="0" applyNumberFormat="1" applyFont="1" applyFill="1" applyBorder="1" applyAlignment="1">
      <alignment/>
    </xf>
    <xf numFmtId="0" fontId="3" fillId="0" borderId="69" xfId="0" applyFont="1" applyFill="1" applyBorder="1" applyAlignment="1">
      <alignment/>
    </xf>
    <xf numFmtId="4" fontId="6" fillId="0" borderId="69" xfId="0" applyNumberFormat="1" applyFont="1" applyFill="1" applyBorder="1" applyAlignment="1">
      <alignment/>
    </xf>
    <xf numFmtId="4" fontId="4" fillId="48" borderId="69" xfId="0" applyNumberFormat="1" applyFont="1" applyFill="1" applyBorder="1" applyAlignment="1">
      <alignment/>
    </xf>
    <xf numFmtId="0" fontId="69" fillId="0" borderId="69" xfId="0" applyFont="1" applyFill="1" applyBorder="1" applyAlignment="1">
      <alignment/>
    </xf>
    <xf numFmtId="4" fontId="70" fillId="0" borderId="69" xfId="0" applyNumberFormat="1" applyFont="1" applyFill="1" applyBorder="1" applyAlignment="1">
      <alignment/>
    </xf>
    <xf numFmtId="4" fontId="69" fillId="40" borderId="69" xfId="0" applyNumberFormat="1" applyFont="1" applyFill="1" applyBorder="1" applyAlignment="1">
      <alignment/>
    </xf>
    <xf numFmtId="4" fontId="74" fillId="40" borderId="69" xfId="0" applyNumberFormat="1" applyFont="1" applyFill="1" applyBorder="1" applyAlignment="1">
      <alignment horizontal="right" wrapText="1"/>
    </xf>
    <xf numFmtId="0" fontId="3" fillId="35" borderId="115" xfId="0" applyFont="1" applyFill="1" applyBorder="1" applyAlignment="1">
      <alignment wrapText="1"/>
    </xf>
    <xf numFmtId="164" fontId="3" fillId="36" borderId="116" xfId="0" applyNumberFormat="1" applyFont="1" applyFill="1" applyBorder="1" applyAlignment="1">
      <alignment wrapText="1"/>
    </xf>
    <xf numFmtId="0" fontId="5" fillId="0" borderId="0" xfId="0" applyFont="1" applyFill="1" applyAlignment="1">
      <alignment vertical="justify"/>
    </xf>
    <xf numFmtId="0" fontId="0" fillId="0" borderId="0" xfId="0" applyBorder="1" applyAlignment="1">
      <alignment horizontal="center"/>
    </xf>
    <xf numFmtId="164" fontId="3" fillId="0" borderId="0" xfId="0" applyNumberFormat="1" applyFont="1" applyFill="1" applyBorder="1" applyAlignment="1">
      <alignment/>
    </xf>
    <xf numFmtId="0" fontId="15" fillId="0" borderId="0" xfId="0" applyFont="1" applyFill="1" applyAlignment="1">
      <alignment/>
    </xf>
    <xf numFmtId="0" fontId="2" fillId="0" borderId="0" xfId="0" applyFont="1" applyFill="1" applyAlignment="1">
      <alignment/>
    </xf>
    <xf numFmtId="174" fontId="2" fillId="0" borderId="20" xfId="0" applyNumberFormat="1" applyFont="1" applyBorder="1" applyAlignment="1">
      <alignment/>
    </xf>
    <xf numFmtId="4" fontId="0" fillId="51" borderId="83" xfId="0" applyNumberFormat="1" applyFont="1" applyFill="1" applyBorder="1" applyAlignment="1">
      <alignment/>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64"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16" fillId="38" borderId="0" xfId="0" applyFont="1" applyFill="1" applyAlignment="1">
      <alignment horizontal="center" wrapText="1"/>
    </xf>
    <xf numFmtId="0" fontId="3" fillId="46" borderId="0" xfId="0" applyFont="1" applyFill="1" applyAlignment="1">
      <alignment horizontal="center" wrapText="1"/>
    </xf>
    <xf numFmtId="0" fontId="5" fillId="0" borderId="0" xfId="0" applyFont="1" applyFill="1" applyAlignment="1">
      <alignment horizontal="left" vertical="justify"/>
    </xf>
    <xf numFmtId="0" fontId="18" fillId="46" borderId="0" xfId="0" applyFont="1" applyFill="1" applyAlignment="1">
      <alignment horizontal="left" vertical="top" wrapText="1"/>
    </xf>
    <xf numFmtId="0" fontId="14" fillId="0" borderId="0" xfId="0" applyFont="1" applyFill="1" applyAlignment="1">
      <alignment horizontal="left" vertical="top" wrapText="1"/>
    </xf>
    <xf numFmtId="0" fontId="5" fillId="0" borderId="0" xfId="0" applyFont="1" applyFill="1" applyAlignment="1">
      <alignment horizontal="left" vertical="top" wrapText="1"/>
    </xf>
    <xf numFmtId="0" fontId="14" fillId="0" borderId="0" xfId="0" applyFont="1" applyFill="1" applyBorder="1" applyAlignment="1">
      <alignment horizontal="left" vertical="justify"/>
    </xf>
    <xf numFmtId="0" fontId="5" fillId="0" borderId="0" xfId="0" applyFont="1" applyFill="1" applyBorder="1" applyAlignment="1">
      <alignment horizontal="left" vertical="justify"/>
    </xf>
    <xf numFmtId="0" fontId="14" fillId="0" borderId="0" xfId="0" applyFont="1" applyFill="1" applyAlignment="1">
      <alignment horizontal="left" vertical="justify"/>
    </xf>
    <xf numFmtId="0" fontId="18" fillId="0" borderId="0" xfId="0" applyFont="1" applyFill="1" applyAlignment="1">
      <alignment horizontal="left" vertical="top" wrapText="1"/>
    </xf>
    <xf numFmtId="0" fontId="3" fillId="46" borderId="0" xfId="0" applyFont="1" applyFill="1" applyAlignment="1">
      <alignment horizontal="center" vertical="center" wrapText="1"/>
    </xf>
    <xf numFmtId="0" fontId="5" fillId="0" borderId="0" xfId="0" applyFont="1" applyFill="1" applyAlignment="1">
      <alignment horizontal="left" vertical="center"/>
    </xf>
    <xf numFmtId="0" fontId="24" fillId="0" borderId="0" xfId="0" applyFont="1" applyFill="1" applyAlignment="1">
      <alignment horizontal="left" vertical="center"/>
    </xf>
    <xf numFmtId="0" fontId="5" fillId="0" borderId="0" xfId="0" applyFont="1" applyAlignment="1">
      <alignment horizontal="left" vertical="center" wrapText="1"/>
    </xf>
    <xf numFmtId="164" fontId="11" fillId="41" borderId="19" xfId="0" applyNumberFormat="1" applyFont="1" applyFill="1" applyBorder="1" applyAlignment="1">
      <alignment horizontal="center" vertical="center" wrapText="1"/>
    </xf>
    <xf numFmtId="164" fontId="11" fillId="41" borderId="26" xfId="0" applyNumberFormat="1" applyFont="1" applyFill="1" applyBorder="1" applyAlignment="1">
      <alignment horizontal="center" vertical="center" wrapText="1"/>
    </xf>
    <xf numFmtId="164" fontId="11" fillId="41" borderId="120" xfId="0" applyNumberFormat="1" applyFont="1" applyFill="1" applyBorder="1" applyAlignment="1">
      <alignment horizontal="center" vertical="center" wrapText="1"/>
    </xf>
    <xf numFmtId="0" fontId="10" fillId="40" borderId="69" xfId="0" applyFont="1" applyFill="1" applyBorder="1" applyAlignment="1">
      <alignment horizontal="center" vertical="center"/>
    </xf>
    <xf numFmtId="0" fontId="3" fillId="34" borderId="69" xfId="0" applyFont="1" applyFill="1" applyBorder="1" applyAlignment="1">
      <alignment horizontal="center"/>
    </xf>
    <xf numFmtId="0" fontId="10" fillId="40" borderId="121" xfId="0" applyFont="1" applyFill="1" applyBorder="1" applyAlignment="1">
      <alignment horizontal="center" vertical="center" wrapText="1"/>
    </xf>
    <xf numFmtId="0" fontId="10" fillId="40" borderId="122" xfId="0" applyFont="1" applyFill="1" applyBorder="1" applyAlignment="1">
      <alignment horizontal="center" vertical="center" wrapText="1"/>
    </xf>
    <xf numFmtId="0" fontId="3" fillId="34" borderId="123" xfId="0" applyFont="1" applyFill="1" applyBorder="1" applyAlignment="1">
      <alignment horizontal="center"/>
    </xf>
    <xf numFmtId="0" fontId="3" fillId="34" borderId="124" xfId="0" applyFont="1" applyFill="1" applyBorder="1" applyAlignment="1">
      <alignment horizontal="center"/>
    </xf>
    <xf numFmtId="0" fontId="3" fillId="34" borderId="90"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25" xfId="0" applyFont="1" applyBorder="1" applyAlignment="1">
      <alignment horizontal="center" vertical="center" wrapText="1"/>
    </xf>
    <xf numFmtId="0" fontId="3" fillId="34" borderId="126" xfId="0" applyFont="1" applyFill="1" applyBorder="1" applyAlignment="1">
      <alignment horizontal="center"/>
    </xf>
    <xf numFmtId="0" fontId="3" fillId="34" borderId="12" xfId="0" applyFont="1" applyFill="1" applyBorder="1" applyAlignment="1">
      <alignment horizontal="center"/>
    </xf>
    <xf numFmtId="0" fontId="3" fillId="34" borderId="127" xfId="0" applyFont="1" applyFill="1" applyBorder="1" applyAlignment="1">
      <alignment horizontal="center"/>
    </xf>
    <xf numFmtId="0" fontId="3" fillId="52" borderId="128" xfId="0" applyFont="1" applyFill="1" applyBorder="1" applyAlignment="1">
      <alignment horizontal="center" vertical="center"/>
    </xf>
    <xf numFmtId="0" fontId="3" fillId="52" borderId="26" xfId="0" applyFont="1" applyFill="1" applyBorder="1" applyAlignment="1">
      <alignment horizontal="center" vertical="center"/>
    </xf>
    <xf numFmtId="0" fontId="3" fillId="54" borderId="128" xfId="0" applyFont="1" applyFill="1" applyBorder="1" applyAlignment="1">
      <alignment horizontal="center" vertical="center"/>
    </xf>
    <xf numFmtId="0" fontId="3" fillId="54"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22</xdr:row>
      <xdr:rowOff>123825</xdr:rowOff>
    </xdr:from>
    <xdr:to>
      <xdr:col>15</xdr:col>
      <xdr:colOff>219075</xdr:colOff>
      <xdr:row>29</xdr:row>
      <xdr:rowOff>76200</xdr:rowOff>
    </xdr:to>
    <xdr:sp>
      <xdr:nvSpPr>
        <xdr:cNvPr id="1" name="Rounded Rectangular Callout 5"/>
        <xdr:cNvSpPr>
          <a:spLocks/>
        </xdr:cNvSpPr>
      </xdr:nvSpPr>
      <xdr:spPr>
        <a:xfrm>
          <a:off x="10868025" y="7143750"/>
          <a:ext cx="2724150" cy="1533525"/>
        </a:xfrm>
        <a:prstGeom prst="wedgeRoundRectCallout">
          <a:avLst>
            <a:gd name="adj1" fmla="val -122587"/>
            <a:gd name="adj2" fmla="val -22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43</xdr:row>
      <xdr:rowOff>47625</xdr:rowOff>
    </xdr:from>
    <xdr:to>
      <xdr:col>9</xdr:col>
      <xdr:colOff>238125</xdr:colOff>
      <xdr:row>50</xdr:row>
      <xdr:rowOff>114300</xdr:rowOff>
    </xdr:to>
    <xdr:sp>
      <xdr:nvSpPr>
        <xdr:cNvPr id="2" name="Rounded Rectangular Callout 7"/>
        <xdr:cNvSpPr>
          <a:spLocks/>
        </xdr:cNvSpPr>
      </xdr:nvSpPr>
      <xdr:spPr>
        <a:xfrm>
          <a:off x="7162800" y="11191875"/>
          <a:ext cx="2695575" cy="1209675"/>
        </a:xfrm>
        <a:prstGeom prst="wedgeRoundRectCallout">
          <a:avLst>
            <a:gd name="adj1" fmla="val -138648"/>
            <a:gd name="adj2" fmla="val -8575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44</xdr:row>
      <xdr:rowOff>38100</xdr:rowOff>
    </xdr:from>
    <xdr:ext cx="2409825" cy="942975"/>
    <xdr:sp>
      <xdr:nvSpPr>
        <xdr:cNvPr id="3" name="TextBox 8"/>
        <xdr:cNvSpPr txBox="1">
          <a:spLocks noChangeArrowheads="1"/>
        </xdr:cNvSpPr>
      </xdr:nvSpPr>
      <xdr:spPr>
        <a:xfrm>
          <a:off x="7305675" y="11344275"/>
          <a:ext cx="24098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Ovi podaci su obavezni za sve hrvatske partnere, a poželjni za ostale parnere kako bi se evaluatori upoznali sa ovim službenim informacijama!</a:t>
          </a:r>
          <a:r>
            <a:rPr lang="en-US" cap="none" sz="1000" b="0" i="0" u="none" baseline="0">
              <a:solidFill>
                <a:srgbClr val="000000"/>
              </a:solidFill>
              <a:latin typeface="Arial"/>
              <a:ea typeface="Arial"/>
              <a:cs typeface="Arial"/>
            </a:rPr>
            <a:t>
</a:t>
          </a:r>
        </a:p>
      </xdr:txBody>
    </xdr:sp>
    <xdr:clientData/>
  </xdr:oneCellAnchor>
  <xdr:twoCellAnchor>
    <xdr:from>
      <xdr:col>11</xdr:col>
      <xdr:colOff>161925</xdr:colOff>
      <xdr:row>23</xdr:row>
      <xdr:rowOff>76200</xdr:rowOff>
    </xdr:from>
    <xdr:to>
      <xdr:col>15</xdr:col>
      <xdr:colOff>85725</xdr:colOff>
      <xdr:row>28</xdr:row>
      <xdr:rowOff>152400</xdr:rowOff>
    </xdr:to>
    <xdr:sp>
      <xdr:nvSpPr>
        <xdr:cNvPr id="4" name="TextBox 1"/>
        <xdr:cNvSpPr txBox="1">
          <a:spLocks noChangeArrowheads="1"/>
        </xdr:cNvSpPr>
      </xdr:nvSpPr>
      <xdr:spPr>
        <a:xfrm>
          <a:off x="11096625" y="7267575"/>
          <a:ext cx="2362200"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Tu se određuje dužina trajanja projekta prema tromjesečnim periodima. Kasnije se ovi podaci prenose u tablice budžeta. Nije nužno da prvi 3. mjesečni period odgovara računovodstvenom Q1 i obrnuto. Planirajte s rezervom vremena!</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390525</xdr:colOff>
      <xdr:row>23</xdr:row>
      <xdr:rowOff>104775</xdr:rowOff>
    </xdr:from>
    <xdr:to>
      <xdr:col>21</xdr:col>
      <xdr:colOff>285750</xdr:colOff>
      <xdr:row>30</xdr:row>
      <xdr:rowOff>114300</xdr:rowOff>
    </xdr:to>
    <xdr:sp>
      <xdr:nvSpPr>
        <xdr:cNvPr id="1" name="Rounded Rectangular Callout 1"/>
        <xdr:cNvSpPr>
          <a:spLocks/>
        </xdr:cNvSpPr>
      </xdr:nvSpPr>
      <xdr:spPr>
        <a:xfrm>
          <a:off x="17259300" y="4324350"/>
          <a:ext cx="1657350" cy="1143000"/>
        </a:xfrm>
        <a:prstGeom prst="wedgeRoundRectCallout">
          <a:avLst>
            <a:gd name="adj1" fmla="val -142902"/>
            <a:gd name="adj2" fmla="val 2103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647700</xdr:colOff>
      <xdr:row>24</xdr:row>
      <xdr:rowOff>76200</xdr:rowOff>
    </xdr:from>
    <xdr:ext cx="1285875" cy="781050"/>
    <xdr:sp>
      <xdr:nvSpPr>
        <xdr:cNvPr id="2" name="TextBox 2"/>
        <xdr:cNvSpPr txBox="1">
          <a:spLocks noChangeArrowheads="1"/>
        </xdr:cNvSpPr>
      </xdr:nvSpPr>
      <xdr:spPr>
        <a:xfrm>
          <a:off x="17516475" y="4457700"/>
          <a:ext cx="128587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Upišite maksimume za zemlje pripadnice i tako kontrolirajte tablicu!</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lomon\SeRPK\Users\ktarande\Documents\BICRO%20FOLDER\EUREKA_BICRO\Horizont_Eureka\EUREKA_FeedMeBack_financial_01.09.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ners"/>
      <sheetName val="Time frame with action plan"/>
      <sheetName val="Milestones and deliverables"/>
      <sheetName val="Costs and financial structure_a"/>
      <sheetName val="Costs and financial structure_b"/>
      <sheetName val="C po Q"/>
    </sheetNames>
    <sheetDataSet>
      <sheetData sheetId="0">
        <row r="3">
          <cell r="D3" t="str">
            <v>HORIZONT</v>
          </cell>
        </row>
        <row r="4">
          <cell r="D4" t="str">
            <v>FFRI</v>
          </cell>
        </row>
        <row r="5">
          <cell r="D5" t="str">
            <v>O. K.</v>
          </cell>
        </row>
        <row r="6">
          <cell r="D6" t="str">
            <v>B2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5"/>
  <sheetViews>
    <sheetView zoomScale="80" zoomScaleNormal="80" zoomScalePageLayoutView="85" workbookViewId="0" topLeftCell="A1">
      <selection activeCell="K29" sqref="J29:K29"/>
    </sheetView>
  </sheetViews>
  <sheetFormatPr defaultColWidth="9.140625" defaultRowHeight="12.75"/>
  <cols>
    <col min="1" max="1" width="12.28125" style="0" customWidth="1"/>
    <col min="2" max="2" width="34.28125" style="0" customWidth="1"/>
    <col min="3" max="3" width="26.57421875" style="0" customWidth="1"/>
    <col min="4" max="4" width="11.8515625" style="0" customWidth="1"/>
    <col min="5" max="5" width="13.140625" style="0" customWidth="1"/>
    <col min="6" max="6" width="10.8515625" style="0" customWidth="1"/>
    <col min="7" max="7" width="11.00390625" style="0" customWidth="1"/>
    <col min="8" max="8" width="11.7109375" style="0" customWidth="1"/>
    <col min="9" max="9" width="12.57421875" style="0" customWidth="1"/>
    <col min="10" max="10" width="10.57421875" style="0" customWidth="1"/>
  </cols>
  <sheetData>
    <row r="2" spans="2:8" ht="45.75" customHeight="1">
      <c r="B2" s="429" t="s">
        <v>126</v>
      </c>
      <c r="C2" s="429"/>
      <c r="D2" s="429"/>
      <c r="E2" s="429"/>
      <c r="F2" s="429"/>
      <c r="G2" s="429"/>
      <c r="H2" s="429"/>
    </row>
    <row r="3" spans="2:8" ht="62.25" customHeight="1">
      <c r="B3" s="429" t="s">
        <v>127</v>
      </c>
      <c r="C3" s="429"/>
      <c r="D3" s="429"/>
      <c r="E3" s="429"/>
      <c r="F3" s="429"/>
      <c r="G3" s="429"/>
      <c r="H3" s="429"/>
    </row>
    <row r="7" spans="2:3" ht="13.5" thickBot="1">
      <c r="B7" s="25" t="s">
        <v>65</v>
      </c>
      <c r="C7" s="26"/>
    </row>
    <row r="8" spans="2:7" ht="36" customHeight="1" thickBot="1">
      <c r="B8" s="200" t="s">
        <v>96</v>
      </c>
      <c r="C8" s="423" t="s">
        <v>97</v>
      </c>
      <c r="D8" s="424"/>
      <c r="E8" s="424"/>
      <c r="F8" s="424"/>
      <c r="G8" s="425"/>
    </row>
    <row r="9" spans="2:11" ht="60.75" customHeight="1" thickBot="1">
      <c r="B9" s="202" t="s">
        <v>98</v>
      </c>
      <c r="C9" s="426" t="s">
        <v>99</v>
      </c>
      <c r="D9" s="427"/>
      <c r="E9" s="427"/>
      <c r="F9" s="427"/>
      <c r="G9" s="427"/>
      <c r="H9" s="427"/>
      <c r="I9" s="427"/>
      <c r="J9" s="427"/>
      <c r="K9" s="428"/>
    </row>
    <row r="10" spans="2:11" ht="114" customHeight="1" thickBot="1">
      <c r="B10" s="203" t="s">
        <v>307</v>
      </c>
      <c r="C10" s="426" t="s">
        <v>100</v>
      </c>
      <c r="D10" s="427"/>
      <c r="E10" s="427"/>
      <c r="F10" s="427"/>
      <c r="G10" s="427"/>
      <c r="H10" s="427"/>
      <c r="I10" s="427"/>
      <c r="J10" s="427"/>
      <c r="K10" s="428"/>
    </row>
    <row r="11" spans="2:7" ht="13.5" thickBot="1">
      <c r="B11" s="204" t="s">
        <v>101</v>
      </c>
      <c r="C11" s="201" t="s">
        <v>1</v>
      </c>
      <c r="D11" s="8"/>
      <c r="E11" s="8"/>
      <c r="F11" s="8"/>
      <c r="G11" s="8"/>
    </row>
    <row r="12" spans="3:20" ht="12.75">
      <c r="C12" s="62"/>
      <c r="D12" s="8"/>
      <c r="E12" s="8"/>
      <c r="F12" s="8"/>
      <c r="G12" s="8"/>
      <c r="Q12" s="8"/>
      <c r="R12" s="8"/>
      <c r="S12" s="8"/>
      <c r="T12" s="8"/>
    </row>
    <row r="13" spans="3:20" ht="12.75">
      <c r="C13" s="62"/>
      <c r="D13" s="8"/>
      <c r="E13" s="8"/>
      <c r="F13" s="8"/>
      <c r="G13" s="8"/>
      <c r="Q13" s="8"/>
      <c r="R13" s="8"/>
      <c r="S13" s="8"/>
      <c r="T13" s="8"/>
    </row>
    <row r="14" spans="3:20" ht="12.75">
      <c r="C14" s="62"/>
      <c r="D14" s="8"/>
      <c r="E14" s="8"/>
      <c r="F14" s="8"/>
      <c r="G14" s="8"/>
      <c r="Q14" s="8"/>
      <c r="R14" s="8"/>
      <c r="S14" s="8"/>
      <c r="T14" s="8"/>
    </row>
    <row r="15" spans="2:7" ht="13.5" thickBot="1">
      <c r="B15" s="25" t="s">
        <v>64</v>
      </c>
      <c r="C15" s="8"/>
      <c r="D15" s="8"/>
      <c r="E15" s="8"/>
      <c r="F15" s="8"/>
      <c r="G15" s="8"/>
    </row>
    <row r="16" spans="2:7" ht="26.25" thickTop="1">
      <c r="B16" s="63" t="s">
        <v>2</v>
      </c>
      <c r="C16" s="81" t="s">
        <v>3</v>
      </c>
      <c r="D16" s="81" t="s">
        <v>9</v>
      </c>
      <c r="E16" s="115" t="s">
        <v>4</v>
      </c>
      <c r="F16" s="8"/>
      <c r="G16" s="8"/>
    </row>
    <row r="17" spans="2:7" ht="12.75">
      <c r="B17" s="82" t="s">
        <v>5</v>
      </c>
      <c r="C17" s="83" t="s">
        <v>227</v>
      </c>
      <c r="D17" s="83" t="s">
        <v>10</v>
      </c>
      <c r="E17" s="116" t="s">
        <v>14</v>
      </c>
      <c r="F17" s="8"/>
      <c r="G17" s="8"/>
    </row>
    <row r="18" spans="2:7" ht="12.75">
      <c r="B18" s="82" t="s">
        <v>6</v>
      </c>
      <c r="C18" s="83" t="s">
        <v>228</v>
      </c>
      <c r="D18" s="83" t="s">
        <v>10</v>
      </c>
      <c r="E18" s="116" t="s">
        <v>123</v>
      </c>
      <c r="F18" s="8"/>
      <c r="G18" s="8"/>
    </row>
    <row r="19" spans="2:7" ht="12.75">
      <c r="B19" s="82" t="s">
        <v>7</v>
      </c>
      <c r="C19" s="83" t="s">
        <v>12</v>
      </c>
      <c r="D19" s="83" t="s">
        <v>11</v>
      </c>
      <c r="E19" s="116" t="s">
        <v>15</v>
      </c>
      <c r="F19" s="8"/>
      <c r="G19" s="8"/>
    </row>
    <row r="20" spans="2:7" ht="13.5" thickBot="1">
      <c r="B20" s="84" t="s">
        <v>8</v>
      </c>
      <c r="C20" s="85" t="s">
        <v>13</v>
      </c>
      <c r="D20" s="85" t="s">
        <v>11</v>
      </c>
      <c r="E20" s="117" t="s">
        <v>16</v>
      </c>
      <c r="F20" s="8"/>
      <c r="G20" s="8"/>
    </row>
    <row r="21" ht="13.5" thickTop="1"/>
    <row r="23" ht="13.5" thickBot="1">
      <c r="E23" s="25" t="s">
        <v>71</v>
      </c>
    </row>
    <row r="24" spans="5:8" ht="27" thickBot="1" thickTop="1">
      <c r="E24" s="79" t="s">
        <v>74</v>
      </c>
      <c r="F24" s="79" t="s">
        <v>75</v>
      </c>
      <c r="G24" s="79" t="s">
        <v>77</v>
      </c>
      <c r="H24" s="80" t="s">
        <v>79</v>
      </c>
    </row>
    <row r="25" spans="5:8" ht="14.25" thickBot="1" thickTop="1">
      <c r="E25" s="75" t="s">
        <v>76</v>
      </c>
      <c r="F25" s="75" t="s">
        <v>78</v>
      </c>
      <c r="G25" s="161" t="s">
        <v>72</v>
      </c>
      <c r="H25" s="75" t="s">
        <v>73</v>
      </c>
    </row>
    <row r="26" spans="5:8" ht="14.25" thickBot="1" thickTop="1">
      <c r="E26" s="75" t="s">
        <v>176</v>
      </c>
      <c r="F26" s="75" t="s">
        <v>176</v>
      </c>
      <c r="G26" s="75" t="s">
        <v>176</v>
      </c>
      <c r="H26" s="75" t="s">
        <v>176</v>
      </c>
    </row>
    <row r="27" ht="14.25" thickBot="1" thickTop="1"/>
    <row r="28" spans="5:8" ht="27" thickBot="1" thickTop="1">
      <c r="E28" s="79" t="s">
        <v>80</v>
      </c>
      <c r="F28" s="80" t="s">
        <v>81</v>
      </c>
      <c r="G28" s="80" t="s">
        <v>82</v>
      </c>
      <c r="H28" s="80" t="s">
        <v>83</v>
      </c>
    </row>
    <row r="29" spans="5:8" ht="14.25" thickBot="1" thickTop="1">
      <c r="E29" s="75" t="s">
        <v>76</v>
      </c>
      <c r="F29" s="75" t="s">
        <v>78</v>
      </c>
      <c r="G29" s="161" t="s">
        <v>72</v>
      </c>
      <c r="H29" s="75" t="s">
        <v>73</v>
      </c>
    </row>
    <row r="30" spans="5:8" ht="14.25" thickBot="1" thickTop="1">
      <c r="E30" s="75" t="s">
        <v>177</v>
      </c>
      <c r="F30" s="75" t="s">
        <v>177</v>
      </c>
      <c r="G30" s="75" t="s">
        <v>177</v>
      </c>
      <c r="H30" s="75" t="s">
        <v>177</v>
      </c>
    </row>
    <row r="31" ht="14.25" thickBot="1" thickTop="1"/>
    <row r="32" spans="5:8" ht="27" thickBot="1" thickTop="1">
      <c r="E32" s="79" t="s">
        <v>84</v>
      </c>
      <c r="F32" s="80" t="s">
        <v>85</v>
      </c>
      <c r="G32" s="80" t="s">
        <v>86</v>
      </c>
      <c r="H32" s="80" t="s">
        <v>87</v>
      </c>
    </row>
    <row r="33" spans="5:8" ht="14.25" thickBot="1" thickTop="1">
      <c r="E33" s="75" t="s">
        <v>76</v>
      </c>
      <c r="F33" s="75" t="s">
        <v>78</v>
      </c>
      <c r="G33" s="161" t="s">
        <v>72</v>
      </c>
      <c r="H33" s="75" t="s">
        <v>73</v>
      </c>
    </row>
    <row r="34" spans="5:8" ht="14.25" thickBot="1" thickTop="1">
      <c r="E34" s="75" t="s">
        <v>178</v>
      </c>
      <c r="F34" s="75" t="s">
        <v>178</v>
      </c>
      <c r="G34" s="75" t="s">
        <v>178</v>
      </c>
      <c r="H34" s="75" t="s">
        <v>178</v>
      </c>
    </row>
    <row r="35" ht="13.5" thickTop="1"/>
    <row r="37" ht="12.75">
      <c r="G37" s="8"/>
    </row>
    <row r="38" spans="2:7" ht="13.5" thickBot="1">
      <c r="B38" s="25" t="s">
        <v>63</v>
      </c>
      <c r="G38" s="8"/>
    </row>
    <row r="39" spans="2:3" ht="12.75">
      <c r="B39" s="208" t="s">
        <v>120</v>
      </c>
      <c r="C39" s="205"/>
    </row>
    <row r="40" spans="2:3" ht="12.75">
      <c r="B40" s="210" t="s">
        <v>102</v>
      </c>
      <c r="C40" s="206"/>
    </row>
    <row r="41" spans="2:3" ht="12.75">
      <c r="B41" s="209" t="s">
        <v>104</v>
      </c>
      <c r="C41" s="206"/>
    </row>
    <row r="42" spans="2:3" ht="12.75">
      <c r="B42" s="209" t="s">
        <v>105</v>
      </c>
      <c r="C42" s="206"/>
    </row>
    <row r="43" spans="2:3" ht="12.75">
      <c r="B43" s="209" t="s">
        <v>106</v>
      </c>
      <c r="C43" s="206"/>
    </row>
    <row r="44" spans="2:3" ht="12.75">
      <c r="B44" s="209" t="s">
        <v>107</v>
      </c>
      <c r="C44" s="206"/>
    </row>
    <row r="45" spans="2:3" ht="12.75">
      <c r="B45" s="209" t="s">
        <v>108</v>
      </c>
      <c r="C45" s="206"/>
    </row>
    <row r="46" spans="2:3" ht="12.75">
      <c r="B46" s="209" t="s">
        <v>109</v>
      </c>
      <c r="C46" s="206"/>
    </row>
    <row r="47" spans="2:3" ht="12.75">
      <c r="B47" s="209" t="s">
        <v>110</v>
      </c>
      <c r="C47" s="206"/>
    </row>
    <row r="48" spans="2:3" ht="12.75">
      <c r="B48" s="209" t="s">
        <v>111</v>
      </c>
      <c r="C48" s="206"/>
    </row>
    <row r="49" spans="2:3" ht="12.75">
      <c r="B49" s="209" t="s">
        <v>112</v>
      </c>
      <c r="C49" s="206"/>
    </row>
    <row r="50" spans="2:3" ht="13.5" thickBot="1">
      <c r="B50" s="211" t="s">
        <v>113</v>
      </c>
      <c r="C50" s="207"/>
    </row>
    <row r="53" ht="13.5" thickBot="1">
      <c r="B53" s="25" t="s">
        <v>62</v>
      </c>
    </row>
    <row r="54" spans="2:3" ht="12.75">
      <c r="B54" s="208" t="s">
        <v>120</v>
      </c>
      <c r="C54" s="205"/>
    </row>
    <row r="55" spans="2:3" ht="12.75">
      <c r="B55" s="210" t="s">
        <v>102</v>
      </c>
      <c r="C55" s="206"/>
    </row>
    <row r="56" spans="2:3" ht="12.75">
      <c r="B56" s="209" t="s">
        <v>104</v>
      </c>
      <c r="C56" s="206"/>
    </row>
    <row r="57" spans="2:3" ht="12.75">
      <c r="B57" s="209" t="s">
        <v>105</v>
      </c>
      <c r="C57" s="206"/>
    </row>
    <row r="58" spans="2:3" ht="12.75">
      <c r="B58" s="209" t="s">
        <v>106</v>
      </c>
      <c r="C58" s="206"/>
    </row>
    <row r="59" spans="2:3" ht="12.75">
      <c r="B59" s="209" t="s">
        <v>107</v>
      </c>
      <c r="C59" s="206"/>
    </row>
    <row r="60" spans="2:3" ht="12.75">
      <c r="B60" s="209" t="s">
        <v>108</v>
      </c>
      <c r="C60" s="206"/>
    </row>
    <row r="61" spans="2:3" ht="12.75">
      <c r="B61" s="209" t="s">
        <v>109</v>
      </c>
      <c r="C61" s="206"/>
    </row>
    <row r="62" spans="2:3" ht="12.75">
      <c r="B62" s="209" t="s">
        <v>110</v>
      </c>
      <c r="C62" s="206"/>
    </row>
    <row r="63" spans="2:3" ht="12.75">
      <c r="B63" s="209" t="s">
        <v>111</v>
      </c>
      <c r="C63" s="206"/>
    </row>
    <row r="64" spans="2:3" ht="12.75">
      <c r="B64" s="209" t="s">
        <v>112</v>
      </c>
      <c r="C64" s="206"/>
    </row>
    <row r="65" spans="2:3" ht="13.5" thickBot="1">
      <c r="B65" s="211" t="s">
        <v>113</v>
      </c>
      <c r="C65" s="207"/>
    </row>
    <row r="68" ht="13.5" thickBot="1">
      <c r="B68" s="25" t="s">
        <v>114</v>
      </c>
    </row>
    <row r="69" spans="2:3" ht="12.75">
      <c r="B69" s="212" t="s">
        <v>115</v>
      </c>
      <c r="C69" s="205"/>
    </row>
    <row r="70" spans="2:3" ht="12.75">
      <c r="B70" s="214" t="s">
        <v>103</v>
      </c>
      <c r="C70" s="206"/>
    </row>
    <row r="71" spans="2:3" ht="12.75">
      <c r="B71" s="213" t="s">
        <v>104</v>
      </c>
      <c r="C71" s="206"/>
    </row>
    <row r="72" spans="2:3" ht="12.75">
      <c r="B72" s="213" t="s">
        <v>105</v>
      </c>
      <c r="C72" s="206"/>
    </row>
    <row r="73" spans="2:3" ht="12.75">
      <c r="B73" s="213" t="s">
        <v>106</v>
      </c>
      <c r="C73" s="206"/>
    </row>
    <row r="74" spans="2:3" ht="12.75">
      <c r="B74" s="213" t="s">
        <v>107</v>
      </c>
      <c r="C74" s="206"/>
    </row>
    <row r="75" spans="2:3" ht="12.75">
      <c r="B75" s="213" t="s">
        <v>108</v>
      </c>
      <c r="C75" s="206"/>
    </row>
    <row r="76" spans="2:3" ht="12.75">
      <c r="B76" s="213" t="s">
        <v>109</v>
      </c>
      <c r="C76" s="206"/>
    </row>
    <row r="77" spans="2:3" ht="12.75">
      <c r="B77" s="213" t="s">
        <v>110</v>
      </c>
      <c r="C77" s="206"/>
    </row>
    <row r="78" spans="2:3" ht="12.75">
      <c r="B78" s="213" t="s">
        <v>111</v>
      </c>
      <c r="C78" s="206"/>
    </row>
    <row r="79" spans="2:3" ht="12.75">
      <c r="B79" s="213" t="s">
        <v>112</v>
      </c>
      <c r="C79" s="206"/>
    </row>
    <row r="80" spans="2:3" ht="13.5" thickBot="1">
      <c r="B80" s="215" t="s">
        <v>113</v>
      </c>
      <c r="C80" s="207"/>
    </row>
    <row r="83" ht="13.5" thickBot="1">
      <c r="B83" s="25" t="s">
        <v>116</v>
      </c>
    </row>
    <row r="84" spans="2:3" ht="12.75">
      <c r="B84" s="212" t="s">
        <v>115</v>
      </c>
      <c r="C84" s="205"/>
    </row>
    <row r="85" spans="2:3" ht="12.75">
      <c r="B85" s="214" t="s">
        <v>103</v>
      </c>
      <c r="C85" s="206"/>
    </row>
    <row r="86" spans="2:3" ht="12.75">
      <c r="B86" s="213" t="s">
        <v>104</v>
      </c>
      <c r="C86" s="206"/>
    </row>
    <row r="87" spans="2:3" ht="12.75">
      <c r="B87" s="213" t="s">
        <v>105</v>
      </c>
      <c r="C87" s="206"/>
    </row>
    <row r="88" spans="2:3" ht="12.75">
      <c r="B88" s="213" t="s">
        <v>106</v>
      </c>
      <c r="C88" s="206"/>
    </row>
    <row r="89" spans="2:3" ht="12.75">
      <c r="B89" s="213" t="s">
        <v>107</v>
      </c>
      <c r="C89" s="206"/>
    </row>
    <row r="90" spans="2:3" ht="12.75">
      <c r="B90" s="213" t="s">
        <v>108</v>
      </c>
      <c r="C90" s="206"/>
    </row>
    <row r="91" spans="2:3" ht="12.75">
      <c r="B91" s="213" t="s">
        <v>109</v>
      </c>
      <c r="C91" s="206"/>
    </row>
    <row r="92" spans="2:3" ht="12.75">
      <c r="B92" s="213" t="s">
        <v>110</v>
      </c>
      <c r="C92" s="206"/>
    </row>
    <row r="93" spans="2:3" ht="12.75">
      <c r="B93" s="213" t="s">
        <v>111</v>
      </c>
      <c r="C93" s="206"/>
    </row>
    <row r="94" spans="2:3" ht="12.75">
      <c r="B94" s="213" t="s">
        <v>112</v>
      </c>
      <c r="C94" s="206"/>
    </row>
    <row r="95" spans="2:3" ht="13.5" thickBot="1">
      <c r="B95" s="215" t="s">
        <v>113</v>
      </c>
      <c r="C95" s="207"/>
    </row>
  </sheetData>
  <sheetProtection/>
  <protectedRanges>
    <protectedRange sqref="C17:E20" name="Range1_1"/>
  </protectedRanges>
  <mergeCells count="5">
    <mergeCell ref="C8:G8"/>
    <mergeCell ref="C9:K9"/>
    <mergeCell ref="C10:K10"/>
    <mergeCell ref="B2:H2"/>
    <mergeCell ref="B3:H3"/>
  </mergeCells>
  <printOptions/>
  <pageMargins left="0.7086614173228347" right="0.7086614173228347" top="0.7480314960629921" bottom="0.5905511811023623" header="0.2362204724409449" footer="0.2362204724409449"/>
  <pageSetup horizontalDpi="1200" verticalDpi="1200" orientation="landscape" paperSize="9" scale="90" r:id="rId2"/>
  <headerFooter>
    <oddHeader>&amp;L&amp;G&amp;C&amp;A&amp;R&amp;F</oddHeader>
    <oddFooter>&amp;LRAZUM - pretkomercijalni projekti.&amp;C&amp;8&amp;K00-021Autor pripreme i izrade tablica za unos: Krunoslav Tarandek, BICRO doo.&amp;R&amp;P</oddFooter>
  </headerFooter>
  <drawing r:id="rId1"/>
</worksheet>
</file>

<file path=xl/worksheets/sheet10.xml><?xml version="1.0" encoding="utf-8"?>
<worksheet xmlns="http://schemas.openxmlformats.org/spreadsheetml/2006/main" xmlns:r="http://schemas.openxmlformats.org/officeDocument/2006/relationships">
  <dimension ref="B1:M31"/>
  <sheetViews>
    <sheetView zoomScale="90" zoomScaleNormal="90" workbookViewId="0" topLeftCell="A7">
      <selection activeCell="N21" sqref="N21"/>
    </sheetView>
  </sheetViews>
  <sheetFormatPr defaultColWidth="9.140625" defaultRowHeight="12.75"/>
  <cols>
    <col min="2" max="2" width="41.7109375" style="0" bestFit="1" customWidth="1"/>
    <col min="3" max="6" width="12.421875" style="0" customWidth="1"/>
    <col min="7" max="9" width="13.00390625" style="0" bestFit="1" customWidth="1"/>
    <col min="10" max="10" width="14.140625" style="0" customWidth="1"/>
    <col min="11" max="11" width="12.421875" style="0" customWidth="1"/>
  </cols>
  <sheetData>
    <row r="1" ht="12.75">
      <c r="B1" s="2" t="s">
        <v>292</v>
      </c>
    </row>
    <row r="2" ht="12.75">
      <c r="B2" s="2" t="s">
        <v>294</v>
      </c>
    </row>
    <row r="3" ht="12.75">
      <c r="B3" s="2" t="s">
        <v>315</v>
      </c>
    </row>
    <row r="4" ht="12.75">
      <c r="B4" s="2" t="s">
        <v>295</v>
      </c>
    </row>
    <row r="5" ht="12.75">
      <c r="B5" s="26" t="s">
        <v>297</v>
      </c>
    </row>
    <row r="6" ht="12.75">
      <c r="B6" s="26" t="s">
        <v>277</v>
      </c>
    </row>
    <row r="7" ht="12.75">
      <c r="B7" s="2" t="s">
        <v>180</v>
      </c>
    </row>
    <row r="8" ht="12.75">
      <c r="B8" s="2"/>
    </row>
    <row r="9" ht="12.75">
      <c r="B9" s="26"/>
    </row>
    <row r="10" spans="2:11" ht="18.75" thickBot="1">
      <c r="B10" s="277" t="s">
        <v>181</v>
      </c>
      <c r="C10" s="278"/>
      <c r="D10" s="279"/>
      <c r="E10" s="279"/>
      <c r="F10" s="280"/>
      <c r="K10" s="78" t="s">
        <v>138</v>
      </c>
    </row>
    <row r="11" spans="2:11" ht="14.25" thickBot="1" thickTop="1">
      <c r="B11" s="453" t="s">
        <v>182</v>
      </c>
      <c r="C11" s="455" t="s">
        <v>183</v>
      </c>
      <c r="D11" s="456"/>
      <c r="E11" s="456"/>
      <c r="F11" s="455" t="s">
        <v>184</v>
      </c>
      <c r="G11" s="456"/>
      <c r="H11" s="456"/>
      <c r="I11" s="456"/>
      <c r="J11" s="457"/>
      <c r="K11" s="23" t="s">
        <v>185</v>
      </c>
    </row>
    <row r="12" spans="2:11" ht="26.25">
      <c r="B12" s="454"/>
      <c r="C12" s="281" t="s">
        <v>176</v>
      </c>
      <c r="D12" s="282" t="s">
        <v>177</v>
      </c>
      <c r="E12" s="283" t="s">
        <v>178</v>
      </c>
      <c r="F12" s="252" t="s">
        <v>179</v>
      </c>
      <c r="G12" s="252" t="s">
        <v>318</v>
      </c>
      <c r="H12" s="252" t="s">
        <v>319</v>
      </c>
      <c r="I12" s="252" t="s">
        <v>320</v>
      </c>
      <c r="J12" s="253" t="s">
        <v>321</v>
      </c>
      <c r="K12" s="284" t="s">
        <v>186</v>
      </c>
    </row>
    <row r="13" spans="2:11" ht="12.75">
      <c r="B13" s="285" t="s">
        <v>187</v>
      </c>
      <c r="C13" s="286"/>
      <c r="D13" s="287"/>
      <c r="E13" s="287">
        <v>774800</v>
      </c>
      <c r="F13" s="286">
        <v>900000</v>
      </c>
      <c r="G13" s="287">
        <v>1200000</v>
      </c>
      <c r="H13" s="287">
        <v>1400000</v>
      </c>
      <c r="I13" s="287">
        <v>1800000</v>
      </c>
      <c r="J13" s="288">
        <v>2200000</v>
      </c>
      <c r="K13" s="289">
        <v>0</v>
      </c>
    </row>
    <row r="14" spans="2:11" ht="12.75">
      <c r="B14" s="290" t="s">
        <v>188</v>
      </c>
      <c r="C14" s="291"/>
      <c r="D14" s="291"/>
      <c r="E14" s="291">
        <v>774800</v>
      </c>
      <c r="F14" s="292"/>
      <c r="G14" s="293"/>
      <c r="H14" s="293"/>
      <c r="I14" s="293"/>
      <c r="J14" s="294"/>
      <c r="K14" s="295"/>
    </row>
    <row r="15" spans="2:11" ht="12.75">
      <c r="B15" s="296" t="s">
        <v>189</v>
      </c>
      <c r="C15" s="297"/>
      <c r="D15" s="298"/>
      <c r="E15" s="298"/>
      <c r="F15" s="299">
        <v>900000</v>
      </c>
      <c r="G15" s="300">
        <v>1200000</v>
      </c>
      <c r="H15" s="300">
        <v>1400000</v>
      </c>
      <c r="I15" s="300">
        <v>1800000</v>
      </c>
      <c r="J15" s="301">
        <v>2200000</v>
      </c>
      <c r="K15" s="302">
        <v>0</v>
      </c>
    </row>
    <row r="16" spans="2:11" ht="12.75">
      <c r="B16" s="303" t="s">
        <v>190</v>
      </c>
      <c r="C16" s="304"/>
      <c r="D16" s="305"/>
      <c r="E16" s="305"/>
      <c r="F16" s="306">
        <v>900000</v>
      </c>
      <c r="G16" s="307">
        <v>1200000</v>
      </c>
      <c r="H16" s="307">
        <v>1400000</v>
      </c>
      <c r="I16" s="307">
        <v>1800000</v>
      </c>
      <c r="J16" s="308">
        <v>2200000</v>
      </c>
      <c r="K16" s="309"/>
    </row>
    <row r="17" spans="2:11" ht="12.75">
      <c r="B17" s="310" t="s">
        <v>191</v>
      </c>
      <c r="C17" s="311"/>
      <c r="D17" s="312"/>
      <c r="E17" s="312"/>
      <c r="F17" s="313">
        <v>0</v>
      </c>
      <c r="G17" s="314">
        <v>0</v>
      </c>
      <c r="H17" s="314">
        <v>0</v>
      </c>
      <c r="I17" s="314">
        <v>0</v>
      </c>
      <c r="J17" s="315">
        <v>0</v>
      </c>
      <c r="K17" s="309"/>
    </row>
    <row r="18" spans="2:13" ht="12.75">
      <c r="B18" s="285" t="s">
        <v>192</v>
      </c>
      <c r="C18" s="286"/>
      <c r="D18" s="287"/>
      <c r="E18" s="287">
        <v>774800</v>
      </c>
      <c r="F18" s="286">
        <v>673452</v>
      </c>
      <c r="G18" s="287">
        <v>911318.6666666667</v>
      </c>
      <c r="H18" s="287">
        <v>1136229.7777777778</v>
      </c>
      <c r="I18" s="287">
        <v>1605674.2222222222</v>
      </c>
      <c r="J18" s="287">
        <v>2156785.333333333</v>
      </c>
      <c r="K18" s="316">
        <v>-968500</v>
      </c>
      <c r="M18" s="5"/>
    </row>
    <row r="19" spans="2:13" ht="12.75">
      <c r="B19" s="290" t="s">
        <v>193</v>
      </c>
      <c r="C19" s="317"/>
      <c r="D19" s="317"/>
      <c r="E19" s="317">
        <v>774800</v>
      </c>
      <c r="F19" s="292"/>
      <c r="G19" s="293"/>
      <c r="H19" s="293"/>
      <c r="I19" s="293"/>
      <c r="J19" s="294"/>
      <c r="K19" s="295"/>
      <c r="M19" s="5"/>
    </row>
    <row r="20" spans="2:13" ht="12.75">
      <c r="B20" s="318" t="s">
        <v>194</v>
      </c>
      <c r="C20" s="297"/>
      <c r="D20" s="298"/>
      <c r="E20" s="298"/>
      <c r="F20" s="375">
        <v>0</v>
      </c>
      <c r="G20" s="376">
        <v>20000</v>
      </c>
      <c r="H20" s="376">
        <v>15000</v>
      </c>
      <c r="I20" s="376">
        <v>300000</v>
      </c>
      <c r="J20" s="377">
        <v>500000</v>
      </c>
      <c r="K20" s="319">
        <v>-406000</v>
      </c>
      <c r="M20" s="374"/>
    </row>
    <row r="21" spans="2:13" ht="12.75">
      <c r="B21" s="320" t="s">
        <v>195</v>
      </c>
      <c r="C21" s="304"/>
      <c r="D21" s="305"/>
      <c r="E21" s="305"/>
      <c r="F21" s="378">
        <v>112500</v>
      </c>
      <c r="G21" s="379">
        <v>29166.666666666686</v>
      </c>
      <c r="H21" s="379">
        <v>140277.777777778</v>
      </c>
      <c r="I21" s="379">
        <v>84722.22222222225</v>
      </c>
      <c r="J21" s="379">
        <v>195833.3333333333</v>
      </c>
      <c r="K21" s="319">
        <v>-562500</v>
      </c>
      <c r="M21" s="5"/>
    </row>
    <row r="22" spans="2:13" ht="12.75">
      <c r="B22" s="320" t="s">
        <v>196</v>
      </c>
      <c r="C22" s="304"/>
      <c r="D22" s="305"/>
      <c r="E22" s="305"/>
      <c r="F22" s="378">
        <v>450000</v>
      </c>
      <c r="G22" s="379">
        <v>600000</v>
      </c>
      <c r="H22" s="379">
        <v>700000</v>
      </c>
      <c r="I22" s="379">
        <v>900000</v>
      </c>
      <c r="J22" s="379">
        <v>1100000</v>
      </c>
      <c r="K22" s="319">
        <v>0</v>
      </c>
      <c r="M22" s="5"/>
    </row>
    <row r="23" spans="2:13" ht="12.75">
      <c r="B23" s="320" t="s">
        <v>197</v>
      </c>
      <c r="C23" s="304"/>
      <c r="D23" s="305"/>
      <c r="E23" s="305"/>
      <c r="F23" s="306">
        <v>150000</v>
      </c>
      <c r="G23" s="307">
        <v>300000</v>
      </c>
      <c r="H23" s="307">
        <v>300000</v>
      </c>
      <c r="I23" s="307">
        <v>300000</v>
      </c>
      <c r="J23" s="308">
        <v>300000</v>
      </c>
      <c r="K23" s="319">
        <v>0</v>
      </c>
      <c r="M23" s="5"/>
    </row>
    <row r="24" spans="2:13" ht="12.75">
      <c r="B24" s="320" t="s">
        <v>198</v>
      </c>
      <c r="C24" s="304"/>
      <c r="D24" s="305"/>
      <c r="E24" s="305"/>
      <c r="F24" s="306">
        <v>-39048</v>
      </c>
      <c r="G24" s="307">
        <v>-39048</v>
      </c>
      <c r="H24" s="307">
        <v>-19048</v>
      </c>
      <c r="I24" s="307">
        <v>20952</v>
      </c>
      <c r="J24" s="308">
        <v>60952</v>
      </c>
      <c r="K24" s="319">
        <v>0</v>
      </c>
      <c r="M24" s="5"/>
    </row>
    <row r="25" spans="2:13" ht="12.75">
      <c r="B25" s="320" t="s">
        <v>199</v>
      </c>
      <c r="C25" s="304"/>
      <c r="D25" s="305"/>
      <c r="E25" s="305"/>
      <c r="F25" s="306">
        <v>0</v>
      </c>
      <c r="G25" s="307">
        <v>1200</v>
      </c>
      <c r="H25" s="307">
        <v>0</v>
      </c>
      <c r="I25" s="307">
        <v>0</v>
      </c>
      <c r="J25" s="308">
        <v>0</v>
      </c>
      <c r="K25" s="319">
        <v>0</v>
      </c>
      <c r="M25" s="5"/>
    </row>
    <row r="26" spans="2:11" ht="12.75">
      <c r="B26" s="320" t="s">
        <v>200</v>
      </c>
      <c r="C26" s="304"/>
      <c r="D26" s="305"/>
      <c r="E26" s="305"/>
      <c r="F26" s="313">
        <v>0</v>
      </c>
      <c r="G26" s="314">
        <v>0</v>
      </c>
      <c r="H26" s="314">
        <v>0</v>
      </c>
      <c r="I26" s="314">
        <v>0</v>
      </c>
      <c r="J26" s="315">
        <v>0</v>
      </c>
      <c r="K26" s="319">
        <v>0</v>
      </c>
    </row>
    <row r="27" spans="2:11" ht="12.75">
      <c r="B27" s="320" t="s">
        <v>201</v>
      </c>
      <c r="C27" s="304"/>
      <c r="D27" s="305"/>
      <c r="E27" s="305"/>
      <c r="F27" s="313">
        <v>0</v>
      </c>
      <c r="G27" s="307">
        <v>0</v>
      </c>
      <c r="H27" s="314">
        <v>0</v>
      </c>
      <c r="I27" s="314">
        <v>0</v>
      </c>
      <c r="J27" s="315">
        <v>0</v>
      </c>
      <c r="K27" s="319">
        <v>0</v>
      </c>
    </row>
    <row r="28" spans="2:11" ht="12.75">
      <c r="B28" s="321" t="s">
        <v>202</v>
      </c>
      <c r="C28" s="311"/>
      <c r="D28" s="312"/>
      <c r="E28" s="312"/>
      <c r="F28" s="313">
        <v>0</v>
      </c>
      <c r="G28" s="314">
        <v>0</v>
      </c>
      <c r="H28" s="314">
        <v>0</v>
      </c>
      <c r="I28" s="314">
        <v>0</v>
      </c>
      <c r="J28" s="315">
        <v>0</v>
      </c>
      <c r="K28" s="322">
        <v>0</v>
      </c>
    </row>
    <row r="29" spans="2:11" ht="12.75">
      <c r="B29" s="323" t="s">
        <v>70</v>
      </c>
      <c r="C29" s="324">
        <v>0</v>
      </c>
      <c r="D29" s="325">
        <v>0</v>
      </c>
      <c r="E29" s="325">
        <v>0</v>
      </c>
      <c r="F29" s="324">
        <v>226548</v>
      </c>
      <c r="G29" s="325">
        <v>288681.33333333326</v>
      </c>
      <c r="H29" s="325">
        <v>263770.22222222225</v>
      </c>
      <c r="I29" s="325">
        <v>194325.77777777775</v>
      </c>
      <c r="J29" s="326">
        <v>43214.66666666698</v>
      </c>
      <c r="K29" s="327">
        <v>968500</v>
      </c>
    </row>
    <row r="30" spans="2:11" ht="13.5" thickBot="1">
      <c r="B30" s="158" t="s">
        <v>203</v>
      </c>
      <c r="C30" s="328">
        <v>0</v>
      </c>
      <c r="D30" s="329">
        <v>0</v>
      </c>
      <c r="E30" s="329">
        <v>0</v>
      </c>
      <c r="F30" s="328">
        <v>226548</v>
      </c>
      <c r="G30" s="329">
        <v>515229.33333333326</v>
      </c>
      <c r="H30" s="329">
        <v>778999.5555555555</v>
      </c>
      <c r="I30" s="329">
        <v>973325.3333333333</v>
      </c>
      <c r="J30" s="329">
        <v>1016540.0000000002</v>
      </c>
      <c r="K30" s="330">
        <v>1985040.0000000002</v>
      </c>
    </row>
    <row r="31" spans="8:10" ht="13.5" thickTop="1">
      <c r="H31" s="300"/>
      <c r="I31" s="300"/>
      <c r="J31" s="300"/>
    </row>
  </sheetData>
  <sheetProtection/>
  <mergeCells count="3">
    <mergeCell ref="B11:B12"/>
    <mergeCell ref="C11:E11"/>
    <mergeCell ref="F11:J11"/>
  </mergeCells>
  <dataValidations count="1">
    <dataValidation allowBlank="1" showInputMessage="1" showErrorMessage="1" errorTitle="Unallowable change!" error="Press &quot;Cancel&quot;!" sqref="B5:B6"/>
  </dataValidations>
  <printOptions/>
  <pageMargins left="0.7" right="0.7" top="0.75" bottom="0.75" header="0.3" footer="0.3"/>
  <pageSetup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dimension ref="B1:K32"/>
  <sheetViews>
    <sheetView zoomScale="90" zoomScaleNormal="90" workbookViewId="0" topLeftCell="A1">
      <selection activeCell="D9" sqref="D9"/>
    </sheetView>
  </sheetViews>
  <sheetFormatPr defaultColWidth="9.140625" defaultRowHeight="12.75"/>
  <cols>
    <col min="2" max="2" width="34.8515625" style="0" customWidth="1"/>
    <col min="3" max="3" width="14.00390625" style="0" customWidth="1"/>
    <col min="4" max="4" width="12.57421875" style="0" bestFit="1" customWidth="1"/>
    <col min="5" max="10" width="13.00390625" style="0" customWidth="1"/>
    <col min="11" max="11" width="19.57421875" style="0" customWidth="1"/>
  </cols>
  <sheetData>
    <row r="1" ht="12.75">
      <c r="B1" s="2" t="s">
        <v>292</v>
      </c>
    </row>
    <row r="2" ht="12.75">
      <c r="B2" s="2" t="s">
        <v>296</v>
      </c>
    </row>
    <row r="3" ht="12.75">
      <c r="B3" s="2" t="s">
        <v>298</v>
      </c>
    </row>
    <row r="4" ht="12.75">
      <c r="B4" s="2" t="s">
        <v>295</v>
      </c>
    </row>
    <row r="5" ht="12.75">
      <c r="B5" s="26" t="s">
        <v>297</v>
      </c>
    </row>
    <row r="6" ht="12.75">
      <c r="B6" s="26" t="s">
        <v>277</v>
      </c>
    </row>
    <row r="7" ht="12.75">
      <c r="B7" s="2" t="s">
        <v>180</v>
      </c>
    </row>
    <row r="8" ht="12.75">
      <c r="B8" s="2"/>
    </row>
    <row r="9" spans="2:4" ht="15">
      <c r="B9" s="246" t="s">
        <v>204</v>
      </c>
      <c r="D9" s="278"/>
    </row>
    <row r="10" spans="3:11" ht="13.5" thickBot="1">
      <c r="C10" s="331">
        <v>0</v>
      </c>
      <c r="D10" s="331">
        <v>1</v>
      </c>
      <c r="E10" s="331">
        <v>2</v>
      </c>
      <c r="F10" s="331">
        <v>3</v>
      </c>
      <c r="G10" s="331">
        <v>4</v>
      </c>
      <c r="H10" s="331">
        <v>5</v>
      </c>
      <c r="I10" s="331">
        <v>6</v>
      </c>
      <c r="J10" s="331">
        <v>7</v>
      </c>
      <c r="K10" t="s">
        <v>138</v>
      </c>
    </row>
    <row r="11" spans="2:11" ht="16.5" thickTop="1">
      <c r="B11" s="332" t="s">
        <v>205</v>
      </c>
      <c r="C11" s="458" t="s">
        <v>183</v>
      </c>
      <c r="D11" s="459"/>
      <c r="E11" s="459"/>
      <c r="F11" s="460" t="s">
        <v>184</v>
      </c>
      <c r="G11" s="461"/>
      <c r="H11" s="461"/>
      <c r="I11" s="461"/>
      <c r="J11" s="461"/>
      <c r="K11" s="333" t="s">
        <v>185</v>
      </c>
    </row>
    <row r="12" spans="2:11" ht="12.75">
      <c r="B12" s="334" t="s">
        <v>138</v>
      </c>
      <c r="C12" s="335" t="str">
        <f>'Financijski tok'!C12</f>
        <v>2019.</v>
      </c>
      <c r="D12" s="335" t="str">
        <f>'Financijski tok'!D12</f>
        <v>2020.</v>
      </c>
      <c r="E12" s="335" t="str">
        <f>'Financijski tok'!E12</f>
        <v>2021.</v>
      </c>
      <c r="F12" s="335" t="str">
        <f>'Financijski tok'!F12</f>
        <v>2022.</v>
      </c>
      <c r="G12" s="335" t="str">
        <f>'Financijski tok'!G12</f>
        <v>2023.</v>
      </c>
      <c r="H12" s="335" t="str">
        <f>'Financijski tok'!H12</f>
        <v>2024.</v>
      </c>
      <c r="I12" s="335" t="str">
        <f>'Financijski tok'!I12</f>
        <v>2025.</v>
      </c>
      <c r="J12" s="335" t="str">
        <f>'Financijski tok'!J12</f>
        <v>2026.</v>
      </c>
      <c r="K12" s="336" t="s">
        <v>186</v>
      </c>
    </row>
    <row r="13" spans="2:11" ht="12.75">
      <c r="B13" s="323" t="s">
        <v>187</v>
      </c>
      <c r="C13" s="337"/>
      <c r="D13" s="338"/>
      <c r="E13" s="338"/>
      <c r="F13" s="324">
        <v>900000</v>
      </c>
      <c r="G13" s="325">
        <v>1200000</v>
      </c>
      <c r="H13" s="325">
        <v>1400000</v>
      </c>
      <c r="I13" s="325">
        <v>1800000</v>
      </c>
      <c r="J13" s="325">
        <v>2200000</v>
      </c>
      <c r="K13" s="327">
        <v>0</v>
      </c>
    </row>
    <row r="14" spans="2:11" ht="12.75">
      <c r="B14" s="339" t="s">
        <v>188</v>
      </c>
      <c r="C14" s="340"/>
      <c r="D14" s="341"/>
      <c r="E14" s="341"/>
      <c r="F14" s="342">
        <v>0</v>
      </c>
      <c r="G14" s="343">
        <v>0</v>
      </c>
      <c r="H14" s="343">
        <v>0</v>
      </c>
      <c r="I14" s="343">
        <v>0</v>
      </c>
      <c r="J14" s="343">
        <v>0</v>
      </c>
      <c r="K14" s="344"/>
    </row>
    <row r="15" spans="2:11" ht="12.75">
      <c r="B15" s="339" t="s">
        <v>189</v>
      </c>
      <c r="C15" s="345"/>
      <c r="D15" s="341"/>
      <c r="E15" s="341"/>
      <c r="F15" s="342">
        <v>900000</v>
      </c>
      <c r="G15" s="342">
        <v>1200000</v>
      </c>
      <c r="H15" s="342">
        <v>1400000</v>
      </c>
      <c r="I15" s="342">
        <v>1800000</v>
      </c>
      <c r="J15" s="342">
        <v>2200000</v>
      </c>
      <c r="K15" s="344"/>
    </row>
    <row r="16" spans="2:11" ht="12.75">
      <c r="B16" s="323" t="s">
        <v>192</v>
      </c>
      <c r="C16" s="324"/>
      <c r="D16" s="325"/>
      <c r="E16" s="325">
        <v>416640</v>
      </c>
      <c r="F16" s="324">
        <v>673452</v>
      </c>
      <c r="G16" s="325">
        <v>910118.6666666667</v>
      </c>
      <c r="H16" s="325">
        <v>1136229.7777777778</v>
      </c>
      <c r="I16" s="325">
        <v>1605674.2222222222</v>
      </c>
      <c r="J16" s="325">
        <v>2156785.333333333</v>
      </c>
      <c r="K16" s="327">
        <v>-968500</v>
      </c>
    </row>
    <row r="17" spans="2:11" ht="12.75">
      <c r="B17" s="339" t="s">
        <v>193</v>
      </c>
      <c r="C17" s="346"/>
      <c r="D17" s="160"/>
      <c r="E17" s="160">
        <v>416640</v>
      </c>
      <c r="F17" s="347"/>
      <c r="G17" s="341"/>
      <c r="H17" s="341"/>
      <c r="I17" s="341"/>
      <c r="J17" s="341"/>
      <c r="K17" s="348"/>
    </row>
    <row r="18" spans="2:11" ht="12.75">
      <c r="B18" s="339" t="s">
        <v>194</v>
      </c>
      <c r="C18" s="349"/>
      <c r="D18" s="350"/>
      <c r="E18" s="350"/>
      <c r="F18" s="342">
        <v>0</v>
      </c>
      <c r="G18" s="342">
        <v>20000</v>
      </c>
      <c r="H18" s="342">
        <v>15000</v>
      </c>
      <c r="I18" s="342">
        <v>300000</v>
      </c>
      <c r="J18" s="342">
        <v>500000</v>
      </c>
      <c r="K18" s="344">
        <v>-406000</v>
      </c>
    </row>
    <row r="19" spans="2:11" ht="12.75">
      <c r="B19" s="339" t="s">
        <v>195</v>
      </c>
      <c r="C19" s="292"/>
      <c r="D19" s="293"/>
      <c r="E19" s="293"/>
      <c r="F19" s="342">
        <v>112500</v>
      </c>
      <c r="G19" s="342">
        <v>29166.666666666686</v>
      </c>
      <c r="H19" s="342">
        <v>140277.77777777775</v>
      </c>
      <c r="I19" s="342">
        <v>84722.22222222225</v>
      </c>
      <c r="J19" s="342">
        <v>195833.3333333333</v>
      </c>
      <c r="K19" s="344">
        <v>-562500</v>
      </c>
    </row>
    <row r="20" spans="2:11" ht="12.75">
      <c r="B20" s="339" t="s">
        <v>196</v>
      </c>
      <c r="C20" s="292"/>
      <c r="D20" s="293"/>
      <c r="E20" s="293"/>
      <c r="F20" s="342">
        <v>450000</v>
      </c>
      <c r="G20" s="342">
        <v>600000</v>
      </c>
      <c r="H20" s="342">
        <v>700000</v>
      </c>
      <c r="I20" s="342">
        <v>900000</v>
      </c>
      <c r="J20" s="342">
        <v>1100000</v>
      </c>
      <c r="K20" s="348"/>
    </row>
    <row r="21" spans="2:11" ht="12.75">
      <c r="B21" s="339" t="s">
        <v>197</v>
      </c>
      <c r="C21" s="292"/>
      <c r="D21" s="293"/>
      <c r="E21" s="293"/>
      <c r="F21" s="342">
        <v>150000</v>
      </c>
      <c r="G21" s="342">
        <v>300000</v>
      </c>
      <c r="H21" s="342">
        <v>300000</v>
      </c>
      <c r="I21" s="342">
        <v>300000</v>
      </c>
      <c r="J21" s="342">
        <v>300000</v>
      </c>
      <c r="K21" s="348"/>
    </row>
    <row r="22" spans="2:11" ht="12.75">
      <c r="B22" s="339" t="s">
        <v>198</v>
      </c>
      <c r="C22" s="292"/>
      <c r="D22" s="293"/>
      <c r="E22" s="293"/>
      <c r="F22" s="342">
        <v>-39048</v>
      </c>
      <c r="G22" s="342">
        <v>-39048</v>
      </c>
      <c r="H22" s="342">
        <v>-19048</v>
      </c>
      <c r="I22" s="342">
        <v>20952</v>
      </c>
      <c r="J22" s="342">
        <v>60952</v>
      </c>
      <c r="K22" s="348"/>
    </row>
    <row r="23" spans="2:11" ht="12.75">
      <c r="B23" s="323" t="s">
        <v>70</v>
      </c>
      <c r="C23" s="324">
        <v>0</v>
      </c>
      <c r="D23" s="325">
        <v>0</v>
      </c>
      <c r="E23" s="325">
        <v>-416640</v>
      </c>
      <c r="F23" s="324">
        <v>226548</v>
      </c>
      <c r="G23" s="325">
        <v>289881.33333333326</v>
      </c>
      <c r="H23" s="325">
        <v>263770.22222222225</v>
      </c>
      <c r="I23" s="325">
        <v>194325.77777777775</v>
      </c>
      <c r="J23" s="325">
        <v>1011714.666666667</v>
      </c>
      <c r="K23" s="327">
        <v>968500</v>
      </c>
    </row>
    <row r="24" spans="2:11" ht="12.75">
      <c r="B24" s="351" t="s">
        <v>206</v>
      </c>
      <c r="C24" s="352">
        <v>1</v>
      </c>
      <c r="D24" s="353">
        <v>0.9090909090909091</v>
      </c>
      <c r="E24" s="353">
        <v>0.8264462809917354</v>
      </c>
      <c r="F24" s="352">
        <v>0.7513148009015777</v>
      </c>
      <c r="G24" s="353">
        <v>0.6830134553650705</v>
      </c>
      <c r="H24" s="353">
        <v>0.620921323059155</v>
      </c>
      <c r="I24" s="353">
        <v>0.5644739300537772</v>
      </c>
      <c r="J24" s="353">
        <v>0.5131581182307066</v>
      </c>
      <c r="K24" s="344"/>
    </row>
    <row r="25" spans="2:11" ht="12.75">
      <c r="B25" s="351" t="s">
        <v>207</v>
      </c>
      <c r="C25" s="354">
        <v>0</v>
      </c>
      <c r="D25" s="355">
        <v>0</v>
      </c>
      <c r="E25" s="355">
        <v>-344330.57851239666</v>
      </c>
      <c r="F25" s="354">
        <v>170208.86551465062</v>
      </c>
      <c r="G25" s="355">
        <v>197992.85112583375</v>
      </c>
      <c r="H25" s="355">
        <v>163780.55536582958</v>
      </c>
      <c r="I25" s="355">
        <v>109691.83549297917</v>
      </c>
      <c r="J25" s="355">
        <v>519169.59453307337</v>
      </c>
      <c r="K25" s="344"/>
    </row>
    <row r="26" spans="2:11" ht="12.75">
      <c r="B26" s="356" t="s">
        <v>208</v>
      </c>
      <c r="C26" s="357">
        <v>0</v>
      </c>
      <c r="D26" s="358">
        <v>0</v>
      </c>
      <c r="E26" s="358">
        <v>-344330.57851239666</v>
      </c>
      <c r="F26" s="357">
        <v>-174121.71299774604</v>
      </c>
      <c r="G26" s="358">
        <v>23871.13812808771</v>
      </c>
      <c r="H26" s="358">
        <v>187651.6934939173</v>
      </c>
      <c r="I26" s="358">
        <v>297343.52898689645</v>
      </c>
      <c r="J26" s="358">
        <v>816513.1235199699</v>
      </c>
      <c r="K26" s="344"/>
    </row>
    <row r="27" spans="2:11" ht="12.75">
      <c r="B27" s="356" t="s">
        <v>317</v>
      </c>
      <c r="C27" s="357"/>
      <c r="D27" s="358"/>
      <c r="E27" s="358">
        <v>344330.57851239666</v>
      </c>
      <c r="F27" s="358">
        <v>505974.4552967693</v>
      </c>
      <c r="G27" s="358">
        <v>621623.2953122508</v>
      </c>
      <c r="H27" s="358">
        <v>705509.2969169875</v>
      </c>
      <c r="I27" s="358">
        <v>906361.2386038199</v>
      </c>
      <c r="J27" s="358">
        <v>1106771.9030809205</v>
      </c>
      <c r="K27" s="421"/>
    </row>
    <row r="28" spans="2:11" ht="12.75">
      <c r="B28" s="359"/>
      <c r="C28" s="360"/>
      <c r="D28" s="361"/>
      <c r="E28" s="361"/>
      <c r="F28" s="360"/>
      <c r="G28" s="361"/>
      <c r="H28" s="361"/>
      <c r="I28" s="361"/>
      <c r="J28" s="361"/>
      <c r="K28" s="362"/>
    </row>
    <row r="29" spans="2:11" ht="12.75">
      <c r="B29" s="363" t="s">
        <v>209</v>
      </c>
      <c r="C29" s="364">
        <v>0.1</v>
      </c>
      <c r="D29" s="365">
        <v>816513.1235199699</v>
      </c>
      <c r="E29" s="293"/>
      <c r="F29" s="293"/>
      <c r="G29" s="293"/>
      <c r="H29" s="293"/>
      <c r="I29" s="293"/>
      <c r="J29" s="293"/>
      <c r="K29" s="366"/>
    </row>
    <row r="30" spans="2:11" ht="12.75">
      <c r="B30" s="363" t="s">
        <v>316</v>
      </c>
      <c r="C30" s="364"/>
      <c r="D30" s="367">
        <v>0.1948</v>
      </c>
      <c r="E30" s="422"/>
      <c r="F30" s="293"/>
      <c r="G30" s="293"/>
      <c r="H30" s="293"/>
      <c r="I30" s="293"/>
      <c r="J30" s="293"/>
      <c r="K30" s="366"/>
    </row>
    <row r="31" spans="2:11" ht="12.75">
      <c r="B31" s="363" t="s">
        <v>210</v>
      </c>
      <c r="C31" s="364" t="s">
        <v>211</v>
      </c>
      <c r="D31" s="367">
        <v>0.6418770413657495</v>
      </c>
      <c r="E31" s="293"/>
      <c r="F31" s="293"/>
      <c r="G31" s="293"/>
      <c r="H31" s="293"/>
      <c r="I31" s="293"/>
      <c r="J31" s="293"/>
      <c r="K31" s="366"/>
    </row>
    <row r="32" spans="2:11" ht="13.5" thickBot="1">
      <c r="B32" s="368" t="s">
        <v>212</v>
      </c>
      <c r="C32" s="369"/>
      <c r="D32" s="370" t="s">
        <v>176</v>
      </c>
      <c r="E32" s="371"/>
      <c r="F32" s="371"/>
      <c r="G32" s="371"/>
      <c r="H32" s="371"/>
      <c r="I32" s="371"/>
      <c r="J32" s="371"/>
      <c r="K32" s="372"/>
    </row>
    <row r="33" ht="13.5" thickTop="1"/>
  </sheetData>
  <sheetProtection/>
  <mergeCells count="2">
    <mergeCell ref="C11:E11"/>
    <mergeCell ref="F11:J11"/>
  </mergeCells>
  <dataValidations count="1">
    <dataValidation allowBlank="1" showInputMessage="1" showErrorMessage="1" errorTitle="Unallowable change!" error="Press &quot;Cancel&quot;!" sqref="B5:B6"/>
  </dataValidation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zoomScale="75" zoomScaleNormal="75" zoomScaleSheetLayoutView="85" zoomScalePageLayoutView="40" workbookViewId="0" topLeftCell="A1">
      <selection activeCell="K4" sqref="K4"/>
    </sheetView>
  </sheetViews>
  <sheetFormatPr defaultColWidth="9.140625" defaultRowHeight="12.75"/>
  <cols>
    <col min="1" max="1" width="9.140625" style="26" customWidth="1"/>
    <col min="2" max="2" width="10.28125" style="26" customWidth="1"/>
    <col min="3" max="4" width="10.8515625" style="26" customWidth="1"/>
    <col min="5" max="5" width="11.421875" style="26" customWidth="1"/>
    <col min="6" max="7" width="10.140625" style="26" customWidth="1"/>
    <col min="8" max="14" width="10.421875" style="26" customWidth="1"/>
    <col min="15" max="15" width="43.140625" style="26" bestFit="1" customWidth="1"/>
    <col min="16" max="16" width="22.421875" style="26" customWidth="1"/>
    <col min="17" max="17" width="13.28125" style="26" customWidth="1"/>
    <col min="18" max="18" width="12.00390625" style="123" customWidth="1"/>
    <col min="19" max="19" width="5.28125" style="26" customWidth="1"/>
    <col min="20" max="20" width="13.00390625" style="26" customWidth="1"/>
    <col min="21" max="16384" width="9.140625" style="26" customWidth="1"/>
  </cols>
  <sheetData>
    <row r="1" ht="12.75">
      <c r="T1" s="26" t="str">
        <f>Pretpostavke!B17&amp;"/"&amp;Pretpostavke!E17</f>
        <v>PP1/Cro 1</v>
      </c>
    </row>
    <row r="2" spans="2:20" ht="18">
      <c r="B2" s="224" t="s">
        <v>124</v>
      </c>
      <c r="C2" s="224"/>
      <c r="D2" s="224"/>
      <c r="E2" s="224"/>
      <c r="F2" s="224"/>
      <c r="G2" s="224"/>
      <c r="H2" s="223"/>
      <c r="I2" s="223"/>
      <c r="J2" s="223"/>
      <c r="K2" s="223"/>
      <c r="L2" s="223"/>
      <c r="M2" s="223"/>
      <c r="N2" s="223"/>
      <c r="Q2" s="121"/>
      <c r="R2" s="122"/>
      <c r="T2" s="26" t="str">
        <f>Pretpostavke!B18&amp;"/"&amp;Pretpostavke!E18</f>
        <v>PP2/Cro 2</v>
      </c>
    </row>
    <row r="3" spans="17:20" ht="12.75">
      <c r="Q3" s="121"/>
      <c r="S3"/>
      <c r="T3" s="26" t="str">
        <f>Pretpostavke!B19&amp;"/"&amp;Pretpostavke!E19</f>
        <v>PP3/Slo 1</v>
      </c>
    </row>
    <row r="4" ht="12.75">
      <c r="T4" s="26" t="str">
        <f>Pretpostavke!B20&amp;"/"&amp;Pretpostavke!E20</f>
        <v>PP4/Slo 2</v>
      </c>
    </row>
    <row r="5" spans="2:18" ht="13.5" thickBot="1">
      <c r="B5" s="25" t="s">
        <v>69</v>
      </c>
      <c r="R5" s="144" t="s">
        <v>138</v>
      </c>
    </row>
    <row r="6" spans="2:18" ht="26.25" thickTop="1">
      <c r="B6" s="162" t="s">
        <v>61</v>
      </c>
      <c r="C6" s="163" t="str">
        <f>Pretpostavke!E24</f>
        <v>1st 3.m. period</v>
      </c>
      <c r="D6" s="163" t="str">
        <f>Pretpostavke!F24</f>
        <v>2nd 3.m. period</v>
      </c>
      <c r="E6" s="163" t="str">
        <f>Pretpostavke!G24</f>
        <v>3rd 3.m. period</v>
      </c>
      <c r="F6" s="163" t="str">
        <f>Pretpostavke!H24</f>
        <v>4th 3.m. period</v>
      </c>
      <c r="G6" s="163" t="str">
        <f>Pretpostavke!E28</f>
        <v>5th 3.m. period</v>
      </c>
      <c r="H6" s="163" t="str">
        <f>Pretpostavke!F28</f>
        <v>6th 3.m. period</v>
      </c>
      <c r="I6" s="163" t="str">
        <f>Pretpostavke!G28</f>
        <v>7th 3.m. period</v>
      </c>
      <c r="J6" s="163" t="str">
        <f>Pretpostavke!H28</f>
        <v>8th 3.m. period</v>
      </c>
      <c r="K6" s="163" t="str">
        <f>Pretpostavke!E32</f>
        <v>9th 3.m. period</v>
      </c>
      <c r="L6" s="163" t="str">
        <f>Pretpostavke!F32</f>
        <v>10th 3.m. period</v>
      </c>
      <c r="M6" s="163" t="str">
        <f>Pretpostavke!G32</f>
        <v>11th 3.m. period</v>
      </c>
      <c r="N6" s="163" t="str">
        <f>Pretpostavke!H32</f>
        <v>12th 3.m. period</v>
      </c>
      <c r="O6" s="164" t="s">
        <v>53</v>
      </c>
      <c r="P6" s="164" t="s">
        <v>230</v>
      </c>
      <c r="Q6" s="165" t="s">
        <v>54</v>
      </c>
      <c r="R6" s="166" t="s">
        <v>232</v>
      </c>
    </row>
    <row r="7" spans="2:18" ht="12.75">
      <c r="B7" s="137" t="s">
        <v>88</v>
      </c>
      <c r="C7" s="125" t="str">
        <f>Pretpostavke!E25</f>
        <v>Q1</v>
      </c>
      <c r="D7" s="125" t="str">
        <f>Pretpostavke!F25</f>
        <v>Q2</v>
      </c>
      <c r="E7" s="125" t="str">
        <f>Pretpostavke!G25</f>
        <v>Q3</v>
      </c>
      <c r="F7" s="125" t="str">
        <f>Pretpostavke!H25</f>
        <v>Q4</v>
      </c>
      <c r="G7" s="125" t="str">
        <f>Pretpostavke!E29</f>
        <v>Q1</v>
      </c>
      <c r="H7" s="125" t="str">
        <f>Pretpostavke!F29</f>
        <v>Q2</v>
      </c>
      <c r="I7" s="125" t="str">
        <f>Pretpostavke!G29</f>
        <v>Q3</v>
      </c>
      <c r="J7" s="125" t="str">
        <f>Pretpostavke!H29</f>
        <v>Q4</v>
      </c>
      <c r="K7" s="125" t="str">
        <f>Pretpostavke!E33</f>
        <v>Q1</v>
      </c>
      <c r="L7" s="125" t="str">
        <f>Pretpostavke!F33</f>
        <v>Q2</v>
      </c>
      <c r="M7" s="125" t="str">
        <f>Pretpostavke!G33</f>
        <v>Q3</v>
      </c>
      <c r="N7" s="125" t="str">
        <f>Pretpostavke!H33</f>
        <v>Q4</v>
      </c>
      <c r="O7" s="126" t="s">
        <v>90</v>
      </c>
      <c r="P7" s="126" t="s">
        <v>91</v>
      </c>
      <c r="Q7" s="127" t="s">
        <v>92</v>
      </c>
      <c r="R7" s="138" t="s">
        <v>95</v>
      </c>
    </row>
    <row r="8" spans="2:18" ht="13.5" thickBot="1">
      <c r="B8" s="167" t="s">
        <v>89</v>
      </c>
      <c r="C8" s="168" t="str">
        <f>Pretpostavke!E26</f>
        <v>2019.</v>
      </c>
      <c r="D8" s="168" t="str">
        <f>Pretpostavke!F26</f>
        <v>2019.</v>
      </c>
      <c r="E8" s="168" t="str">
        <f>Pretpostavke!G26</f>
        <v>2019.</v>
      </c>
      <c r="F8" s="168" t="str">
        <f>Pretpostavke!H26</f>
        <v>2019.</v>
      </c>
      <c r="G8" s="168" t="str">
        <f>Pretpostavke!E30</f>
        <v>2020.</v>
      </c>
      <c r="H8" s="168" t="str">
        <f>Pretpostavke!F30</f>
        <v>2020.</v>
      </c>
      <c r="I8" s="168" t="str">
        <f>Pretpostavke!G30</f>
        <v>2020.</v>
      </c>
      <c r="J8" s="168" t="str">
        <f>Pretpostavke!H30</f>
        <v>2020.</v>
      </c>
      <c r="K8" s="168" t="str">
        <f>Pretpostavke!E34</f>
        <v>2021.</v>
      </c>
      <c r="L8" s="168" t="str">
        <f>Pretpostavke!F34</f>
        <v>2021.</v>
      </c>
      <c r="M8" s="168" t="str">
        <f>Pretpostavke!G34</f>
        <v>2021.</v>
      </c>
      <c r="N8" s="168" t="str">
        <f>Pretpostavke!H34</f>
        <v>2021.</v>
      </c>
      <c r="O8" s="169"/>
      <c r="P8" s="169"/>
      <c r="Q8" s="170" t="s">
        <v>93</v>
      </c>
      <c r="R8" s="171" t="s">
        <v>94</v>
      </c>
    </row>
    <row r="9" spans="2:18" ht="21.75" customHeight="1" thickTop="1">
      <c r="B9" s="134" t="s">
        <v>58</v>
      </c>
      <c r="C9" s="195" t="s">
        <v>128</v>
      </c>
      <c r="D9" s="195"/>
      <c r="E9" s="195"/>
      <c r="F9" s="195"/>
      <c r="G9" s="195"/>
      <c r="H9" s="195"/>
      <c r="I9" s="195"/>
      <c r="J9" s="195"/>
      <c r="K9" s="195"/>
      <c r="L9" s="195"/>
      <c r="M9" s="195"/>
      <c r="N9" s="195"/>
      <c r="O9" s="145"/>
      <c r="P9" s="145"/>
      <c r="Q9" s="146"/>
      <c r="R9" s="147"/>
    </row>
    <row r="10" spans="2:20" ht="29.25" customHeight="1">
      <c r="B10" s="135" t="s">
        <v>59</v>
      </c>
      <c r="C10" s="225" t="s">
        <v>129</v>
      </c>
      <c r="D10" s="196"/>
      <c r="E10" s="196"/>
      <c r="F10" s="196"/>
      <c r="G10" s="196"/>
      <c r="H10" s="196"/>
      <c r="I10" s="196"/>
      <c r="J10" s="196"/>
      <c r="K10" s="196"/>
      <c r="L10" s="196"/>
      <c r="M10" s="196"/>
      <c r="N10" s="196"/>
      <c r="O10" s="148"/>
      <c r="P10" s="148"/>
      <c r="Q10" s="149"/>
      <c r="R10" s="150"/>
      <c r="T10"/>
    </row>
    <row r="11" spans="2:20" ht="87.75" customHeight="1">
      <c r="B11" s="153">
        <v>1</v>
      </c>
      <c r="C11" s="197"/>
      <c r="D11" s="197"/>
      <c r="E11" s="197"/>
      <c r="F11" s="197"/>
      <c r="G11" s="132"/>
      <c r="H11" s="132"/>
      <c r="I11" s="132"/>
      <c r="J11" s="132"/>
      <c r="K11" s="132"/>
      <c r="L11" s="132"/>
      <c r="M11" s="132"/>
      <c r="N11" s="132"/>
      <c r="O11" s="129" t="s">
        <v>55</v>
      </c>
      <c r="P11" s="130" t="s">
        <v>56</v>
      </c>
      <c r="Q11" s="131" t="s">
        <v>66</v>
      </c>
      <c r="R11" s="157">
        <v>0</v>
      </c>
      <c r="T11"/>
    </row>
    <row r="12" spans="2:20" ht="111.75" customHeight="1">
      <c r="B12" s="153">
        <v>2</v>
      </c>
      <c r="C12" s="156"/>
      <c r="D12" s="156"/>
      <c r="E12" s="156"/>
      <c r="F12" s="156"/>
      <c r="G12" s="132"/>
      <c r="H12" s="132"/>
      <c r="I12" s="132"/>
      <c r="J12" s="132"/>
      <c r="K12" s="132"/>
      <c r="L12" s="132"/>
      <c r="M12" s="132"/>
      <c r="N12" s="132"/>
      <c r="O12" s="133" t="s">
        <v>139</v>
      </c>
      <c r="P12" s="133" t="s">
        <v>231</v>
      </c>
      <c r="Q12" s="131" t="s">
        <v>66</v>
      </c>
      <c r="R12" s="157">
        <v>26500</v>
      </c>
      <c r="T12"/>
    </row>
    <row r="13" spans="2:20" ht="75" customHeight="1">
      <c r="B13" s="153">
        <v>6</v>
      </c>
      <c r="C13" s="128"/>
      <c r="D13" s="156"/>
      <c r="E13" s="151"/>
      <c r="F13" s="151"/>
      <c r="G13" s="128"/>
      <c r="H13" s="128"/>
      <c r="I13" s="128"/>
      <c r="J13" s="128"/>
      <c r="K13" s="128"/>
      <c r="L13" s="128"/>
      <c r="M13" s="128"/>
      <c r="N13" s="128"/>
      <c r="O13" s="129" t="s">
        <v>140</v>
      </c>
      <c r="P13" s="129" t="s">
        <v>141</v>
      </c>
      <c r="Q13" s="131" t="s">
        <v>68</v>
      </c>
      <c r="R13" s="157">
        <v>15200</v>
      </c>
      <c r="T13"/>
    </row>
    <row r="14" spans="2:20" ht="58.5" customHeight="1">
      <c r="B14" s="153">
        <v>22</v>
      </c>
      <c r="C14" s="151"/>
      <c r="D14" s="151"/>
      <c r="E14" s="156"/>
      <c r="F14" s="156"/>
      <c r="G14" s="128"/>
      <c r="H14" s="128"/>
      <c r="I14" s="128"/>
      <c r="J14" s="128"/>
      <c r="K14" s="128"/>
      <c r="L14" s="128"/>
      <c r="M14" s="128"/>
      <c r="N14" s="128"/>
      <c r="O14" s="129" t="s">
        <v>142</v>
      </c>
      <c r="P14" s="129" t="s">
        <v>143</v>
      </c>
      <c r="Q14" s="131" t="s">
        <v>67</v>
      </c>
      <c r="R14" s="157">
        <v>15500</v>
      </c>
      <c r="T14"/>
    </row>
    <row r="15" spans="2:18" ht="13.5" thickBot="1">
      <c r="B15" s="154"/>
      <c r="C15" s="124"/>
      <c r="D15" s="124"/>
      <c r="E15" s="124"/>
      <c r="F15" s="124"/>
      <c r="G15" s="24"/>
      <c r="H15" s="24"/>
      <c r="I15" s="24"/>
      <c r="J15" s="24"/>
      <c r="K15" s="24"/>
      <c r="L15" s="24"/>
      <c r="M15" s="24"/>
      <c r="N15" s="24"/>
      <c r="O15" s="24"/>
      <c r="P15" s="24"/>
      <c r="Q15" s="136"/>
      <c r="R15" s="139"/>
    </row>
    <row r="16" spans="2:18" ht="20.25" customHeight="1" thickBot="1">
      <c r="B16" s="155"/>
      <c r="C16" s="152"/>
      <c r="D16" s="152"/>
      <c r="E16" s="152"/>
      <c r="F16" s="152"/>
      <c r="G16" s="140"/>
      <c r="H16" s="140"/>
      <c r="I16" s="140"/>
      <c r="J16" s="140"/>
      <c r="K16" s="140"/>
      <c r="L16" s="140"/>
      <c r="M16" s="140"/>
      <c r="N16" s="140"/>
      <c r="O16" s="140"/>
      <c r="P16" s="141" t="s">
        <v>57</v>
      </c>
      <c r="Q16" s="142"/>
      <c r="R16" s="143">
        <f>'Kontrola proračuna'!P44</f>
        <v>2476200</v>
      </c>
    </row>
    <row r="17" ht="13.5" thickTop="1"/>
    <row r="19" spans="16:18" ht="54.75" customHeight="1">
      <c r="P19" s="430" t="s">
        <v>243</v>
      </c>
      <c r="Q19" s="430"/>
      <c r="R19" s="430"/>
    </row>
  </sheetData>
  <sheetProtection/>
  <protectedRanges>
    <protectedRange sqref="O11:Q11" name="Range1_5_2"/>
    <protectedRange sqref="R11" name="Range2_6_1"/>
    <protectedRange sqref="D13" name="Range1_6"/>
    <protectedRange sqref="T10:T12 O12:Q12 F12 C12:C13 Q13:Q14" name="Range1_5"/>
    <protectedRange sqref="R12" name="Range2_6"/>
    <protectedRange sqref="P13" name="Range1_6_1_1"/>
    <protectedRange sqref="O13" name="Range1_5_1"/>
    <protectedRange sqref="T13" name="Range1_8_1"/>
    <protectedRange sqref="R13" name="Range2_2_1"/>
    <protectedRange sqref="O14:P14" name="Range1_13"/>
    <protectedRange sqref="E14:F14" name="Range1_2"/>
    <protectedRange sqref="T14" name="Range1"/>
    <protectedRange sqref="R14" name="Range2"/>
  </protectedRanges>
  <mergeCells count="1">
    <mergeCell ref="P19:R19"/>
  </mergeCells>
  <printOptions/>
  <pageMargins left="0.57" right="0.38" top="0.7480314960629921" bottom="0.7480314960629921" header="0.31496062992125984" footer="0.31496062992125984"/>
  <pageSetup fitToHeight="2" fitToWidth="1" horizontalDpi="1200" verticalDpi="1200" orientation="portrait" paperSize="9" scale="40" r:id="rId1"/>
</worksheet>
</file>

<file path=xl/worksheets/sheet3.xml><?xml version="1.0" encoding="utf-8"?>
<worksheet xmlns="http://schemas.openxmlformats.org/spreadsheetml/2006/main" xmlns:r="http://schemas.openxmlformats.org/officeDocument/2006/relationships">
  <dimension ref="B1:S75"/>
  <sheetViews>
    <sheetView zoomScale="90" zoomScaleNormal="90" zoomScalePageLayoutView="55" workbookViewId="0" topLeftCell="D25">
      <selection activeCell="O3" sqref="O3"/>
    </sheetView>
  </sheetViews>
  <sheetFormatPr defaultColWidth="9.140625" defaultRowHeight="12.75"/>
  <cols>
    <col min="1" max="1" width="2.8515625" style="0" customWidth="1"/>
    <col min="2" max="2" width="4.28125" style="0" customWidth="1"/>
    <col min="3" max="3" width="26.7109375" style="0" customWidth="1"/>
    <col min="4" max="4" width="9.57421875" style="0" customWidth="1"/>
    <col min="5" max="5" width="16.8515625" style="0" customWidth="1"/>
    <col min="6" max="6" width="26.00390625" style="0" customWidth="1"/>
    <col min="7" max="8" width="12.140625" style="21" customWidth="1"/>
    <col min="9" max="18" width="12.140625" style="0" customWidth="1"/>
    <col min="19" max="19" width="14.00390625" style="0" customWidth="1"/>
  </cols>
  <sheetData>
    <row r="1" spans="3:10" ht="75" customHeight="1">
      <c r="C1" s="432" t="s">
        <v>229</v>
      </c>
      <c r="D1" s="432"/>
      <c r="E1" s="432"/>
      <c r="F1" s="432"/>
      <c r="G1" s="432"/>
      <c r="H1" s="432"/>
      <c r="I1" s="432"/>
      <c r="J1" s="432"/>
    </row>
    <row r="2" spans="3:10" s="5" customFormat="1" ht="84" customHeight="1">
      <c r="C2" s="438" t="s">
        <v>233</v>
      </c>
      <c r="D2" s="438"/>
      <c r="E2" s="438"/>
      <c r="F2" s="438"/>
      <c r="G2" s="438"/>
      <c r="H2" s="438"/>
      <c r="I2" s="438"/>
      <c r="J2" s="438"/>
    </row>
    <row r="3" spans="3:10" s="5" customFormat="1" ht="66.75" customHeight="1" thickBot="1">
      <c r="C3" s="438" t="s">
        <v>302</v>
      </c>
      <c r="D3" s="438"/>
      <c r="E3" s="438"/>
      <c r="F3" s="438"/>
      <c r="G3" s="438"/>
      <c r="H3" s="438"/>
      <c r="I3" s="438"/>
      <c r="J3" s="438"/>
    </row>
    <row r="4" spans="3:18" ht="27" thickBot="1" thickTop="1">
      <c r="C4" s="16"/>
      <c r="D4" s="16"/>
      <c r="E4" s="16"/>
      <c r="G4" s="163" t="str">
        <f>'Projektni plan'!C6</f>
        <v>1st 3.m. period</v>
      </c>
      <c r="H4" s="163" t="str">
        <f>'Projektni plan'!D6</f>
        <v>2nd 3.m. period</v>
      </c>
      <c r="I4" s="163" t="str">
        <f>'Projektni plan'!E6</f>
        <v>3rd 3.m. period</v>
      </c>
      <c r="J4" s="163" t="str">
        <f>'Projektni plan'!F6</f>
        <v>4th 3.m. period</v>
      </c>
      <c r="K4" s="163" t="str">
        <f>'Projektni plan'!G6</f>
        <v>5th 3.m. period</v>
      </c>
      <c r="L4" s="163" t="str">
        <f>'Projektni plan'!H6</f>
        <v>6th 3.m. period</v>
      </c>
      <c r="M4" s="163" t="str">
        <f>'Projektni plan'!I6</f>
        <v>7th 3.m. period</v>
      </c>
      <c r="N4" s="163" t="str">
        <f>'Projektni plan'!J6</f>
        <v>8th 3.m. period</v>
      </c>
      <c r="O4" s="163" t="str">
        <f>'Projektni plan'!K6</f>
        <v>9th 3.m. period</v>
      </c>
      <c r="P4" s="163" t="str">
        <f>'Projektni plan'!L6</f>
        <v>10th 3.m. period</v>
      </c>
      <c r="Q4" s="163" t="str">
        <f>'Projektni plan'!M6</f>
        <v>11th 3.m. period</v>
      </c>
      <c r="R4" s="163" t="str">
        <f>'Projektni plan'!N6</f>
        <v>12th 3.m. period</v>
      </c>
    </row>
    <row r="5" spans="3:18" ht="14.25" thickBot="1" thickTop="1">
      <c r="C5" s="16"/>
      <c r="D5" s="16"/>
      <c r="E5" s="16"/>
      <c r="G5" s="163" t="str">
        <f>'Projektni plan'!C7</f>
        <v>Q1</v>
      </c>
      <c r="H5" s="163" t="str">
        <f>'Projektni plan'!D7</f>
        <v>Q2</v>
      </c>
      <c r="I5" s="163" t="str">
        <f>'Projektni plan'!E7</f>
        <v>Q3</v>
      </c>
      <c r="J5" s="163" t="str">
        <f>'Projektni plan'!F7</f>
        <v>Q4</v>
      </c>
      <c r="K5" s="163" t="str">
        <f>'Projektni plan'!G7</f>
        <v>Q1</v>
      </c>
      <c r="L5" s="163" t="str">
        <f>'Projektni plan'!H7</f>
        <v>Q2</v>
      </c>
      <c r="M5" s="163" t="str">
        <f>'Projektni plan'!I7</f>
        <v>Q3</v>
      </c>
      <c r="N5" s="163" t="str">
        <f>'Projektni plan'!J7</f>
        <v>Q4</v>
      </c>
      <c r="O5" s="163" t="str">
        <f>'Projektni plan'!K7</f>
        <v>Q1</v>
      </c>
      <c r="P5" s="163" t="str">
        <f>'Projektni plan'!L7</f>
        <v>Q2</v>
      </c>
      <c r="Q5" s="163" t="str">
        <f>'Projektni plan'!M7</f>
        <v>Q3</v>
      </c>
      <c r="R5" s="163" t="str">
        <f>'Projektni plan'!N7</f>
        <v>Q4</v>
      </c>
    </row>
    <row r="6" spans="7:18" ht="13.5" thickTop="1">
      <c r="G6" s="163" t="str">
        <f>'Projektni plan'!C8</f>
        <v>2019.</v>
      </c>
      <c r="H6" s="163" t="str">
        <f>'Projektni plan'!D8</f>
        <v>2019.</v>
      </c>
      <c r="I6" s="163" t="str">
        <f>'Projektni plan'!E8</f>
        <v>2019.</v>
      </c>
      <c r="J6" s="163" t="str">
        <f>'Projektni plan'!F8</f>
        <v>2019.</v>
      </c>
      <c r="K6" s="163" t="str">
        <f>'Projektni plan'!G8</f>
        <v>2020.</v>
      </c>
      <c r="L6" s="163" t="str">
        <f>'Projektni plan'!H8</f>
        <v>2020.</v>
      </c>
      <c r="M6" s="163" t="str">
        <f>'Projektni plan'!I8</f>
        <v>2020.</v>
      </c>
      <c r="N6" s="163" t="str">
        <f>'Projektni plan'!J8</f>
        <v>2020.</v>
      </c>
      <c r="O6" s="163" t="str">
        <f>'Projektni plan'!K8</f>
        <v>2021.</v>
      </c>
      <c r="P6" s="163" t="str">
        <f>'Projektni plan'!L8</f>
        <v>2021.</v>
      </c>
      <c r="Q6" s="163" t="str">
        <f>'Projektni plan'!M8</f>
        <v>2021.</v>
      </c>
      <c r="R6" s="163" t="str">
        <f>'Projektni plan'!N8</f>
        <v>2021.</v>
      </c>
    </row>
    <row r="7" spans="4:5" ht="12.75">
      <c r="D7" s="3"/>
      <c r="E7" s="3"/>
    </row>
    <row r="8" spans="3:19" ht="19.5" thickBot="1">
      <c r="C8" s="25" t="s">
        <v>32</v>
      </c>
      <c r="D8" s="2"/>
      <c r="E8" s="2"/>
      <c r="G8" s="172" t="str">
        <f>Pretpostavke!B17&amp;"/"&amp;Pretpostavke!E17</f>
        <v>PP1/Cro 1</v>
      </c>
      <c r="K8" s="2"/>
      <c r="S8" s="78" t="s">
        <v>138</v>
      </c>
    </row>
    <row r="9" spans="2:19" ht="47.25" customHeight="1" thickTop="1">
      <c r="B9" s="40"/>
      <c r="C9" s="29" t="s">
        <v>17</v>
      </c>
      <c r="D9" s="30" t="s">
        <v>22</v>
      </c>
      <c r="E9" s="30" t="s">
        <v>146</v>
      </c>
      <c r="F9" s="29" t="s">
        <v>23</v>
      </c>
      <c r="G9" s="31" t="str">
        <f>G4&amp;" "&amp;G5&amp;" "&amp;G6</f>
        <v>1st 3.m. period Q1 2019.</v>
      </c>
      <c r="H9" s="31" t="str">
        <f aca="true" t="shared" si="0" ref="H9:R9">H4&amp;" "&amp;H5&amp;" "&amp;H6</f>
        <v>2nd 3.m. period Q2 2019.</v>
      </c>
      <c r="I9" s="31" t="str">
        <f t="shared" si="0"/>
        <v>3rd 3.m. period Q3 2019.</v>
      </c>
      <c r="J9" s="31" t="str">
        <f t="shared" si="0"/>
        <v>4th 3.m. period Q4 2019.</v>
      </c>
      <c r="K9" s="31" t="str">
        <f t="shared" si="0"/>
        <v>5th 3.m. period Q1 2020.</v>
      </c>
      <c r="L9" s="31" t="str">
        <f t="shared" si="0"/>
        <v>6th 3.m. period Q2 2020.</v>
      </c>
      <c r="M9" s="31" t="str">
        <f t="shared" si="0"/>
        <v>7th 3.m. period Q3 2020.</v>
      </c>
      <c r="N9" s="31" t="str">
        <f t="shared" si="0"/>
        <v>8th 3.m. period Q4 2020.</v>
      </c>
      <c r="O9" s="31" t="str">
        <f t="shared" si="0"/>
        <v>9th 3.m. period Q1 2021.</v>
      </c>
      <c r="P9" s="31" t="str">
        <f t="shared" si="0"/>
        <v>10th 3.m. period Q2 2021.</v>
      </c>
      <c r="Q9" s="31" t="str">
        <f t="shared" si="0"/>
        <v>11th 3.m. period Q3 2021.</v>
      </c>
      <c r="R9" s="31" t="str">
        <f t="shared" si="0"/>
        <v>12th 3.m. period Q4 2021.</v>
      </c>
      <c r="S9" s="57" t="s">
        <v>37</v>
      </c>
    </row>
    <row r="10" spans="2:19" s="20" customFormat="1" ht="12.75">
      <c r="B10" s="41">
        <v>1</v>
      </c>
      <c r="C10" s="28" t="s">
        <v>18</v>
      </c>
      <c r="D10" s="32">
        <v>0.7</v>
      </c>
      <c r="E10" s="231">
        <v>13000</v>
      </c>
      <c r="F10" s="28" t="s">
        <v>144</v>
      </c>
      <c r="G10" s="34">
        <f>E10*3*D10</f>
        <v>27300</v>
      </c>
      <c r="H10" s="34">
        <f>E10*3*D10</f>
        <v>27300</v>
      </c>
      <c r="I10" s="34">
        <f>E10*3*D10</f>
        <v>27300</v>
      </c>
      <c r="J10" s="34">
        <f>E10*3*D10</f>
        <v>27300</v>
      </c>
      <c r="K10" s="34">
        <v>0</v>
      </c>
      <c r="L10" s="34">
        <v>0</v>
      </c>
      <c r="M10" s="34">
        <v>0</v>
      </c>
      <c r="N10" s="34">
        <v>0</v>
      </c>
      <c r="O10" s="34">
        <v>0</v>
      </c>
      <c r="P10" s="34">
        <v>0</v>
      </c>
      <c r="Q10" s="34">
        <v>0</v>
      </c>
      <c r="R10" s="34">
        <v>0</v>
      </c>
      <c r="S10" s="113">
        <f>SUM(G10:R10)</f>
        <v>109200</v>
      </c>
    </row>
    <row r="11" spans="2:19" s="20" customFormat="1" ht="12.75">
      <c r="B11" s="41">
        <f aca="true" t="shared" si="1" ref="B11:B16">B10+1</f>
        <v>2</v>
      </c>
      <c r="C11" s="28" t="s">
        <v>19</v>
      </c>
      <c r="D11" s="32">
        <v>0.8</v>
      </c>
      <c r="E11" s="231">
        <v>13000</v>
      </c>
      <c r="F11" s="28" t="s">
        <v>145</v>
      </c>
      <c r="G11" s="34">
        <f>E11*3*D11</f>
        <v>31200</v>
      </c>
      <c r="H11" s="34">
        <f>E11*3*D11</f>
        <v>31200</v>
      </c>
      <c r="I11" s="34">
        <f>E11*3*D11</f>
        <v>31200</v>
      </c>
      <c r="J11" s="34">
        <f>E11*3*D11</f>
        <v>31200</v>
      </c>
      <c r="K11" s="34">
        <v>0</v>
      </c>
      <c r="L11" s="34">
        <v>0</v>
      </c>
      <c r="M11" s="34">
        <v>0</v>
      </c>
      <c r="N11" s="34">
        <v>0</v>
      </c>
      <c r="O11" s="34">
        <v>0</v>
      </c>
      <c r="P11" s="34">
        <v>0</v>
      </c>
      <c r="Q11" s="34">
        <v>0</v>
      </c>
      <c r="R11" s="34">
        <v>0</v>
      </c>
      <c r="S11" s="113">
        <f aca="true" t="shared" si="2" ref="S11:S16">SUM(G11:R11)</f>
        <v>124800</v>
      </c>
    </row>
    <row r="12" spans="2:19" s="20" customFormat="1" ht="12.75">
      <c r="B12" s="41">
        <f t="shared" si="1"/>
        <v>3</v>
      </c>
      <c r="C12" s="28" t="s">
        <v>20</v>
      </c>
      <c r="D12" s="32">
        <v>0.5</v>
      </c>
      <c r="E12" s="231">
        <v>8500</v>
      </c>
      <c r="F12" s="28" t="s">
        <v>147</v>
      </c>
      <c r="G12" s="34">
        <f>E12*3*D12</f>
        <v>12750</v>
      </c>
      <c r="H12" s="34">
        <f>E12*3*D12</f>
        <v>12750</v>
      </c>
      <c r="I12" s="34">
        <f>E12*3*D12</f>
        <v>12750</v>
      </c>
      <c r="J12" s="34">
        <f>E12*3*D12</f>
        <v>12750</v>
      </c>
      <c r="K12" s="34">
        <v>0</v>
      </c>
      <c r="L12" s="34">
        <v>0</v>
      </c>
      <c r="M12" s="34">
        <v>0</v>
      </c>
      <c r="N12" s="34">
        <v>0</v>
      </c>
      <c r="O12" s="34">
        <v>0</v>
      </c>
      <c r="P12" s="34">
        <v>0</v>
      </c>
      <c r="Q12" s="34">
        <v>0</v>
      </c>
      <c r="R12" s="34">
        <v>0</v>
      </c>
      <c r="S12" s="113">
        <f t="shared" si="2"/>
        <v>51000</v>
      </c>
    </row>
    <row r="13" spans="2:19" s="20" customFormat="1" ht="12.75">
      <c r="B13" s="41">
        <f t="shared" si="1"/>
        <v>4</v>
      </c>
      <c r="C13" s="28" t="s">
        <v>21</v>
      </c>
      <c r="D13" s="32">
        <v>1</v>
      </c>
      <c r="E13" s="231">
        <v>12000</v>
      </c>
      <c r="F13" s="28" t="s">
        <v>148</v>
      </c>
      <c r="G13" s="34">
        <f>E13*3*D13</f>
        <v>36000</v>
      </c>
      <c r="H13" s="34">
        <f>E13*3*D13</f>
        <v>36000</v>
      </c>
      <c r="I13" s="34">
        <f>E13*3*D13</f>
        <v>36000</v>
      </c>
      <c r="J13" s="34">
        <f>E13*3*D13</f>
        <v>36000</v>
      </c>
      <c r="K13" s="34">
        <v>0</v>
      </c>
      <c r="L13" s="34">
        <v>0</v>
      </c>
      <c r="M13" s="34">
        <v>0</v>
      </c>
      <c r="N13" s="34">
        <v>0</v>
      </c>
      <c r="O13" s="34">
        <v>0</v>
      </c>
      <c r="P13" s="34">
        <v>0</v>
      </c>
      <c r="Q13" s="34">
        <v>0</v>
      </c>
      <c r="R13" s="34">
        <v>0</v>
      </c>
      <c r="S13" s="113">
        <f t="shared" si="2"/>
        <v>144000</v>
      </c>
    </row>
    <row r="14" spans="2:19" s="20" customFormat="1" ht="12.75">
      <c r="B14" s="41">
        <f t="shared" si="1"/>
        <v>5</v>
      </c>
      <c r="C14" s="33"/>
      <c r="D14" s="35"/>
      <c r="E14" s="231"/>
      <c r="F14" s="33"/>
      <c r="G14" s="34">
        <v>0</v>
      </c>
      <c r="H14" s="34">
        <v>0</v>
      </c>
      <c r="I14" s="34">
        <v>0</v>
      </c>
      <c r="J14" s="34">
        <v>0</v>
      </c>
      <c r="K14" s="34">
        <v>0</v>
      </c>
      <c r="L14" s="34">
        <v>0</v>
      </c>
      <c r="M14" s="34">
        <v>0</v>
      </c>
      <c r="N14" s="34">
        <v>0</v>
      </c>
      <c r="O14" s="34">
        <v>0</v>
      </c>
      <c r="P14" s="34">
        <v>0</v>
      </c>
      <c r="Q14" s="34">
        <v>0</v>
      </c>
      <c r="R14" s="34">
        <v>0</v>
      </c>
      <c r="S14" s="113">
        <f t="shared" si="2"/>
        <v>0</v>
      </c>
    </row>
    <row r="15" spans="2:19" s="20" customFormat="1" ht="12.75">
      <c r="B15" s="41">
        <f t="shared" si="1"/>
        <v>6</v>
      </c>
      <c r="C15" s="33"/>
      <c r="D15" s="35"/>
      <c r="E15" s="231"/>
      <c r="F15" s="33"/>
      <c r="G15" s="34">
        <v>0</v>
      </c>
      <c r="H15" s="34">
        <v>0</v>
      </c>
      <c r="I15" s="34">
        <v>0</v>
      </c>
      <c r="J15" s="34">
        <v>0</v>
      </c>
      <c r="K15" s="34">
        <v>0</v>
      </c>
      <c r="L15" s="34">
        <v>0</v>
      </c>
      <c r="M15" s="34">
        <v>0</v>
      </c>
      <c r="N15" s="34">
        <v>0</v>
      </c>
      <c r="O15" s="34">
        <v>0</v>
      </c>
      <c r="P15" s="34">
        <v>0</v>
      </c>
      <c r="Q15" s="34">
        <v>0</v>
      </c>
      <c r="R15" s="34">
        <v>0</v>
      </c>
      <c r="S15" s="113">
        <f t="shared" si="2"/>
        <v>0</v>
      </c>
    </row>
    <row r="16" spans="2:19" s="20" customFormat="1" ht="25.5">
      <c r="B16" s="41">
        <f t="shared" si="1"/>
        <v>7</v>
      </c>
      <c r="C16" s="28" t="s">
        <v>24</v>
      </c>
      <c r="D16" s="76">
        <f>S16/S17</f>
        <v>0.08528784648187633</v>
      </c>
      <c r="E16" s="76"/>
      <c r="F16" s="112" t="str">
        <f>IF(D16&gt;20%,"Wrong","OK")</f>
        <v>OK</v>
      </c>
      <c r="G16" s="34">
        <v>10000</v>
      </c>
      <c r="H16" s="34">
        <v>10000</v>
      </c>
      <c r="I16" s="34">
        <v>10000</v>
      </c>
      <c r="J16" s="34">
        <v>10000</v>
      </c>
      <c r="K16" s="34">
        <v>0</v>
      </c>
      <c r="L16" s="34">
        <v>0</v>
      </c>
      <c r="M16" s="34">
        <v>0</v>
      </c>
      <c r="N16" s="34">
        <v>0</v>
      </c>
      <c r="O16" s="34">
        <v>0</v>
      </c>
      <c r="P16" s="34">
        <v>0</v>
      </c>
      <c r="Q16" s="34">
        <v>0</v>
      </c>
      <c r="R16" s="34">
        <v>0</v>
      </c>
      <c r="S16" s="113">
        <f t="shared" si="2"/>
        <v>40000</v>
      </c>
    </row>
    <row r="17" spans="2:19" ht="13.5" thickBot="1">
      <c r="B17" s="42"/>
      <c r="C17" s="36" t="str">
        <f>S9</f>
        <v>Total personnel costs</v>
      </c>
      <c r="D17" s="111" t="str">
        <f>Pretpostavke!B17</f>
        <v>PP1</v>
      </c>
      <c r="E17" s="111"/>
      <c r="F17" s="37"/>
      <c r="G17" s="50">
        <f>SUM(G10:G16)</f>
        <v>117250</v>
      </c>
      <c r="H17" s="50">
        <f aca="true" t="shared" si="3" ref="H17:R17">SUM(H10:H16)</f>
        <v>117250</v>
      </c>
      <c r="I17" s="50">
        <f t="shared" si="3"/>
        <v>117250</v>
      </c>
      <c r="J17" s="50">
        <f t="shared" si="3"/>
        <v>117250</v>
      </c>
      <c r="K17" s="50">
        <f t="shared" si="3"/>
        <v>0</v>
      </c>
      <c r="L17" s="50">
        <f t="shared" si="3"/>
        <v>0</v>
      </c>
      <c r="M17" s="50">
        <f t="shared" si="3"/>
        <v>0</v>
      </c>
      <c r="N17" s="50">
        <f t="shared" si="3"/>
        <v>0</v>
      </c>
      <c r="O17" s="50">
        <f t="shared" si="3"/>
        <v>0</v>
      </c>
      <c r="P17" s="50">
        <f t="shared" si="3"/>
        <v>0</v>
      </c>
      <c r="Q17" s="50">
        <f t="shared" si="3"/>
        <v>0</v>
      </c>
      <c r="R17" s="50">
        <f t="shared" si="3"/>
        <v>0</v>
      </c>
      <c r="S17" s="51">
        <f>SUM(S10:S16)</f>
        <v>469000</v>
      </c>
    </row>
    <row r="18" spans="2:19" ht="13.5" customHeight="1" thickTop="1">
      <c r="B18" s="1"/>
      <c r="C18" s="6"/>
      <c r="D18" s="6"/>
      <c r="E18" s="6"/>
      <c r="F18" s="5"/>
      <c r="G18" s="22"/>
      <c r="H18" s="22"/>
      <c r="I18" s="7"/>
      <c r="J18" s="7"/>
      <c r="K18" s="7"/>
      <c r="L18" s="7"/>
      <c r="M18" s="7"/>
      <c r="N18" s="7"/>
      <c r="O18" s="7"/>
      <c r="P18" s="7"/>
      <c r="Q18" s="7"/>
      <c r="R18" s="7"/>
      <c r="S18" s="7"/>
    </row>
    <row r="19" spans="2:19" ht="13.5" customHeight="1">
      <c r="B19" s="1"/>
      <c r="C19" s="216" t="s">
        <v>217</v>
      </c>
      <c r="D19" s="6"/>
      <c r="E19" s="6"/>
      <c r="F19" s="5"/>
      <c r="G19" s="22"/>
      <c r="H19" s="22"/>
      <c r="I19" s="7"/>
      <c r="J19" s="7"/>
      <c r="K19" s="7"/>
      <c r="L19" s="7"/>
      <c r="M19" s="7"/>
      <c r="N19" s="7"/>
      <c r="O19" s="7"/>
      <c r="P19" s="7"/>
      <c r="Q19" s="7"/>
      <c r="R19" s="7"/>
      <c r="S19" s="7"/>
    </row>
    <row r="20" spans="2:19" ht="13.5" customHeight="1">
      <c r="B20" s="1"/>
      <c r="C20" s="433" t="s">
        <v>308</v>
      </c>
      <c r="D20" s="434"/>
      <c r="E20" s="434"/>
      <c r="F20" s="434"/>
      <c r="G20" s="434"/>
      <c r="H20" s="434"/>
      <c r="I20" s="434"/>
      <c r="J20" s="434"/>
      <c r="K20" s="434"/>
      <c r="L20" s="434"/>
      <c r="M20" s="434"/>
      <c r="N20" s="434"/>
      <c r="O20" s="434"/>
      <c r="P20" s="434"/>
      <c r="Q20" s="434"/>
      <c r="R20" s="434"/>
      <c r="S20" s="434"/>
    </row>
    <row r="21" spans="2:19" ht="15" customHeight="1">
      <c r="B21" s="1"/>
      <c r="C21" s="434"/>
      <c r="D21" s="434"/>
      <c r="E21" s="434"/>
      <c r="F21" s="434"/>
      <c r="G21" s="434"/>
      <c r="H21" s="434"/>
      <c r="I21" s="434"/>
      <c r="J21" s="434"/>
      <c r="K21" s="434"/>
      <c r="L21" s="434"/>
      <c r="M21" s="434"/>
      <c r="N21" s="434"/>
      <c r="O21" s="434"/>
      <c r="P21" s="434"/>
      <c r="Q21" s="434"/>
      <c r="R21" s="434"/>
      <c r="S21" s="434"/>
    </row>
    <row r="22" spans="2:19" ht="13.5" customHeight="1">
      <c r="B22" s="1"/>
      <c r="C22" s="15"/>
      <c r="D22" s="6"/>
      <c r="E22" s="6"/>
      <c r="F22" s="5"/>
      <c r="G22" s="22"/>
      <c r="H22" s="22"/>
      <c r="I22" s="7"/>
      <c r="J22" s="7"/>
      <c r="K22" s="7"/>
      <c r="L22" s="7"/>
      <c r="M22" s="7"/>
      <c r="N22" s="7"/>
      <c r="O22" s="7"/>
      <c r="P22" s="7"/>
      <c r="Q22" s="7"/>
      <c r="R22" s="7"/>
      <c r="S22" s="7"/>
    </row>
    <row r="23" spans="3:19" ht="18.75" customHeight="1" thickBot="1">
      <c r="C23" s="25" t="s">
        <v>43</v>
      </c>
      <c r="D23" s="2"/>
      <c r="E23" s="2"/>
      <c r="G23" s="172" t="str">
        <f>Pretpostavke!B18&amp;"/"&amp;Pretpostavke!E18</f>
        <v>PP2/Cro 2</v>
      </c>
      <c r="S23" s="78" t="s">
        <v>138</v>
      </c>
    </row>
    <row r="24" spans="2:19" ht="54.75" customHeight="1" thickTop="1">
      <c r="B24" s="40"/>
      <c r="C24" s="29" t="s">
        <v>17</v>
      </c>
      <c r="D24" s="30" t="s">
        <v>22</v>
      </c>
      <c r="E24" s="30" t="s">
        <v>146</v>
      </c>
      <c r="F24" s="29" t="s">
        <v>23</v>
      </c>
      <c r="G24" s="31" t="str">
        <f aca="true" t="shared" si="4" ref="G24:S24">G9</f>
        <v>1st 3.m. period Q1 2019.</v>
      </c>
      <c r="H24" s="31" t="str">
        <f t="shared" si="4"/>
        <v>2nd 3.m. period Q2 2019.</v>
      </c>
      <c r="I24" s="31" t="str">
        <f t="shared" si="4"/>
        <v>3rd 3.m. period Q3 2019.</v>
      </c>
      <c r="J24" s="31" t="str">
        <f t="shared" si="4"/>
        <v>4th 3.m. period Q4 2019.</v>
      </c>
      <c r="K24" s="31" t="str">
        <f t="shared" si="4"/>
        <v>5th 3.m. period Q1 2020.</v>
      </c>
      <c r="L24" s="31" t="str">
        <f t="shared" si="4"/>
        <v>6th 3.m. period Q2 2020.</v>
      </c>
      <c r="M24" s="31" t="str">
        <f t="shared" si="4"/>
        <v>7th 3.m. period Q3 2020.</v>
      </c>
      <c r="N24" s="31" t="str">
        <f t="shared" si="4"/>
        <v>8th 3.m. period Q4 2020.</v>
      </c>
      <c r="O24" s="31" t="str">
        <f t="shared" si="4"/>
        <v>9th 3.m. period Q1 2021.</v>
      </c>
      <c r="P24" s="31" t="str">
        <f t="shared" si="4"/>
        <v>10th 3.m. period Q2 2021.</v>
      </c>
      <c r="Q24" s="31" t="str">
        <f t="shared" si="4"/>
        <v>11th 3.m. period Q3 2021.</v>
      </c>
      <c r="R24" s="31" t="str">
        <f t="shared" si="4"/>
        <v>12th 3.m. period Q4 2021.</v>
      </c>
      <c r="S24" s="57" t="str">
        <f t="shared" si="4"/>
        <v>Total personnel costs</v>
      </c>
    </row>
    <row r="25" spans="2:19" ht="13.5" customHeight="1">
      <c r="B25" s="41">
        <v>1</v>
      </c>
      <c r="C25" s="28" t="s">
        <v>18</v>
      </c>
      <c r="D25" s="32">
        <v>0.7</v>
      </c>
      <c r="E25" s="231">
        <v>9800</v>
      </c>
      <c r="F25" s="28" t="s">
        <v>234</v>
      </c>
      <c r="G25" s="34">
        <f>$D$25*$E$25*3</f>
        <v>20580</v>
      </c>
      <c r="H25" s="34">
        <f>$D$25*$E$25*3</f>
        <v>20580</v>
      </c>
      <c r="I25" s="34">
        <f>$D$25*$E$25*3</f>
        <v>20580</v>
      </c>
      <c r="J25" s="34">
        <f>$D$25*$E$25*3</f>
        <v>20580</v>
      </c>
      <c r="K25" s="34">
        <v>0</v>
      </c>
      <c r="L25" s="34">
        <v>0</v>
      </c>
      <c r="M25" s="34">
        <v>0</v>
      </c>
      <c r="N25" s="34">
        <v>0</v>
      </c>
      <c r="O25" s="34">
        <v>0</v>
      </c>
      <c r="P25" s="34">
        <v>0</v>
      </c>
      <c r="Q25" s="34">
        <v>0</v>
      </c>
      <c r="R25" s="34">
        <v>0</v>
      </c>
      <c r="S25" s="113">
        <f>SUM(G25:R25)</f>
        <v>82320</v>
      </c>
    </row>
    <row r="26" spans="2:19" ht="13.5" customHeight="1">
      <c r="B26" s="41">
        <f aca="true" t="shared" si="5" ref="B26:B31">B25+1</f>
        <v>2</v>
      </c>
      <c r="C26" s="28" t="s">
        <v>19</v>
      </c>
      <c r="D26" s="32">
        <v>0.8</v>
      </c>
      <c r="E26" s="231">
        <v>10800</v>
      </c>
      <c r="F26" s="28" t="s">
        <v>235</v>
      </c>
      <c r="G26" s="34">
        <f>$D$26*$E$26*3</f>
        <v>25920</v>
      </c>
      <c r="H26" s="34">
        <f>$D$26*$E$26*3</f>
        <v>25920</v>
      </c>
      <c r="I26" s="34">
        <f>$D$26*$E$26*3</f>
        <v>25920</v>
      </c>
      <c r="J26" s="34">
        <f>$D$26*$E$26*3</f>
        <v>25920</v>
      </c>
      <c r="K26" s="34">
        <v>0</v>
      </c>
      <c r="L26" s="34">
        <v>0</v>
      </c>
      <c r="M26" s="34">
        <v>0</v>
      </c>
      <c r="N26" s="34">
        <v>0</v>
      </c>
      <c r="O26" s="34">
        <v>0</v>
      </c>
      <c r="P26" s="34">
        <v>0</v>
      </c>
      <c r="Q26" s="34">
        <v>0</v>
      </c>
      <c r="R26" s="34">
        <v>0</v>
      </c>
      <c r="S26" s="113">
        <f aca="true" t="shared" si="6" ref="S26:S31">SUM(G26:R26)</f>
        <v>103680</v>
      </c>
    </row>
    <row r="27" spans="2:19" ht="13.5" customHeight="1">
      <c r="B27" s="41">
        <f t="shared" si="5"/>
        <v>3</v>
      </c>
      <c r="C27" s="28" t="s">
        <v>20</v>
      </c>
      <c r="D27" s="32">
        <v>0.5</v>
      </c>
      <c r="E27" s="231">
        <v>11800</v>
      </c>
      <c r="F27" s="28" t="s">
        <v>236</v>
      </c>
      <c r="G27" s="34">
        <f>$D$27*$E$27*3</f>
        <v>17700</v>
      </c>
      <c r="H27" s="34">
        <f>$D$27*$E$27*3</f>
        <v>17700</v>
      </c>
      <c r="I27" s="34">
        <f>$D$27*$E$27*3</f>
        <v>17700</v>
      </c>
      <c r="J27" s="34">
        <f>$D$27*$E$27*3</f>
        <v>17700</v>
      </c>
      <c r="K27" s="34">
        <v>0</v>
      </c>
      <c r="L27" s="34">
        <v>0</v>
      </c>
      <c r="M27" s="34">
        <v>0</v>
      </c>
      <c r="N27" s="34">
        <v>0</v>
      </c>
      <c r="O27" s="34">
        <v>0</v>
      </c>
      <c r="P27" s="34">
        <v>0</v>
      </c>
      <c r="Q27" s="34">
        <v>0</v>
      </c>
      <c r="R27" s="34">
        <v>0</v>
      </c>
      <c r="S27" s="113">
        <f t="shared" si="6"/>
        <v>70800</v>
      </c>
    </row>
    <row r="28" spans="2:19" ht="13.5" customHeight="1">
      <c r="B28" s="41">
        <f t="shared" si="5"/>
        <v>4</v>
      </c>
      <c r="C28" s="28" t="s">
        <v>21</v>
      </c>
      <c r="D28" s="32">
        <v>1</v>
      </c>
      <c r="E28" s="231">
        <v>12800</v>
      </c>
      <c r="F28" s="28" t="s">
        <v>148</v>
      </c>
      <c r="G28" s="34">
        <f>$D$28*$E$28*3</f>
        <v>38400</v>
      </c>
      <c r="H28" s="34">
        <f>$D$28*$E$28*3</f>
        <v>38400</v>
      </c>
      <c r="I28" s="34">
        <f>$D$28*$E$28*3</f>
        <v>38400</v>
      </c>
      <c r="J28" s="34">
        <f>$D$28*$E$28*3</f>
        <v>38400</v>
      </c>
      <c r="K28" s="34">
        <v>0</v>
      </c>
      <c r="L28" s="34">
        <v>0</v>
      </c>
      <c r="M28" s="34">
        <v>0</v>
      </c>
      <c r="N28" s="34">
        <v>0</v>
      </c>
      <c r="O28" s="34">
        <v>0</v>
      </c>
      <c r="P28" s="34">
        <v>0</v>
      </c>
      <c r="Q28" s="34">
        <v>0</v>
      </c>
      <c r="R28" s="34">
        <v>0</v>
      </c>
      <c r="S28" s="113">
        <f t="shared" si="6"/>
        <v>153600</v>
      </c>
    </row>
    <row r="29" spans="2:19" ht="13.5" customHeight="1">
      <c r="B29" s="41">
        <f t="shared" si="5"/>
        <v>5</v>
      </c>
      <c r="C29" s="33" t="s">
        <v>0</v>
      </c>
      <c r="D29" s="35">
        <v>1</v>
      </c>
      <c r="E29" s="231"/>
      <c r="F29" s="33"/>
      <c r="G29" s="34">
        <f>$D$29*$E$29*3</f>
        <v>0</v>
      </c>
      <c r="H29" s="34">
        <f>$D$29*$E$29*3</f>
        <v>0</v>
      </c>
      <c r="I29" s="34">
        <f>$D$29*$E$29*3</f>
        <v>0</v>
      </c>
      <c r="J29" s="34">
        <f>$D$29*$E$29*3</f>
        <v>0</v>
      </c>
      <c r="K29" s="34">
        <v>0</v>
      </c>
      <c r="L29" s="34">
        <v>0</v>
      </c>
      <c r="M29" s="34">
        <v>0</v>
      </c>
      <c r="N29" s="34">
        <v>0</v>
      </c>
      <c r="O29" s="34">
        <v>0</v>
      </c>
      <c r="P29" s="34">
        <v>0</v>
      </c>
      <c r="Q29" s="34">
        <v>0</v>
      </c>
      <c r="R29" s="34">
        <v>0</v>
      </c>
      <c r="S29" s="113">
        <f t="shared" si="6"/>
        <v>0</v>
      </c>
    </row>
    <row r="30" spans="2:19" ht="13.5" customHeight="1">
      <c r="B30" s="41">
        <f t="shared" si="5"/>
        <v>6</v>
      </c>
      <c r="C30" s="33" t="s">
        <v>0</v>
      </c>
      <c r="D30" s="35">
        <v>1</v>
      </c>
      <c r="E30" s="231"/>
      <c r="F30" s="33"/>
      <c r="G30" s="34">
        <f>$D$30*$E$30*3</f>
        <v>0</v>
      </c>
      <c r="H30" s="34">
        <f>$D$30*$E$30*3</f>
        <v>0</v>
      </c>
      <c r="I30" s="34">
        <f>$D$30*$E$30*3</f>
        <v>0</v>
      </c>
      <c r="J30" s="34">
        <f>$D$30*$E$30*3</f>
        <v>0</v>
      </c>
      <c r="K30" s="34">
        <v>0</v>
      </c>
      <c r="L30" s="34">
        <v>0</v>
      </c>
      <c r="M30" s="34">
        <v>0</v>
      </c>
      <c r="N30" s="34">
        <v>0</v>
      </c>
      <c r="O30" s="34">
        <v>0</v>
      </c>
      <c r="P30" s="34">
        <v>0</v>
      </c>
      <c r="Q30" s="34">
        <v>0</v>
      </c>
      <c r="R30" s="34">
        <v>0</v>
      </c>
      <c r="S30" s="113">
        <f t="shared" si="6"/>
        <v>0</v>
      </c>
    </row>
    <row r="31" spans="2:19" ht="26.25" customHeight="1">
      <c r="B31" s="41">
        <f t="shared" si="5"/>
        <v>7</v>
      </c>
      <c r="C31" s="28" t="s">
        <v>24</v>
      </c>
      <c r="D31" s="76">
        <f>S31/S32</f>
        <v>0.046468401486988845</v>
      </c>
      <c r="E31" s="76"/>
      <c r="F31" s="112" t="str">
        <f>IF(D31&gt;20%,"Wrong","OK")</f>
        <v>OK</v>
      </c>
      <c r="G31" s="34">
        <v>5000</v>
      </c>
      <c r="H31" s="34">
        <v>5000</v>
      </c>
      <c r="I31" s="34">
        <v>5000</v>
      </c>
      <c r="J31" s="34">
        <v>5000</v>
      </c>
      <c r="K31" s="217">
        <v>0</v>
      </c>
      <c r="L31" s="217">
        <v>0</v>
      </c>
      <c r="M31" s="217">
        <v>0</v>
      </c>
      <c r="N31" s="217">
        <v>0</v>
      </c>
      <c r="O31" s="217">
        <v>0</v>
      </c>
      <c r="P31" s="217">
        <v>0</v>
      </c>
      <c r="Q31" s="217">
        <v>0</v>
      </c>
      <c r="R31" s="217">
        <v>0</v>
      </c>
      <c r="S31" s="113">
        <f t="shared" si="6"/>
        <v>20000</v>
      </c>
    </row>
    <row r="32" spans="2:19" ht="13.5" customHeight="1" thickBot="1">
      <c r="B32" s="42"/>
      <c r="C32" s="36" t="str">
        <f>S24</f>
        <v>Total personnel costs</v>
      </c>
      <c r="D32" s="111" t="str">
        <f>Pretpostavke!B18</f>
        <v>PP2</v>
      </c>
      <c r="E32" s="111"/>
      <c r="F32" s="37"/>
      <c r="G32" s="50">
        <f aca="true" t="shared" si="7" ref="G32:S32">SUM(G25:G31)</f>
        <v>107600</v>
      </c>
      <c r="H32" s="50">
        <f t="shared" si="7"/>
        <v>107600</v>
      </c>
      <c r="I32" s="50">
        <f t="shared" si="7"/>
        <v>107600</v>
      </c>
      <c r="J32" s="50">
        <f t="shared" si="7"/>
        <v>107600</v>
      </c>
      <c r="K32" s="50">
        <f t="shared" si="7"/>
        <v>0</v>
      </c>
      <c r="L32" s="50">
        <f t="shared" si="7"/>
        <v>0</v>
      </c>
      <c r="M32" s="50">
        <f t="shared" si="7"/>
        <v>0</v>
      </c>
      <c r="N32" s="50">
        <f t="shared" si="7"/>
        <v>0</v>
      </c>
      <c r="O32" s="50">
        <f t="shared" si="7"/>
        <v>0</v>
      </c>
      <c r="P32" s="50">
        <f t="shared" si="7"/>
        <v>0</v>
      </c>
      <c r="Q32" s="50">
        <f t="shared" si="7"/>
        <v>0</v>
      </c>
      <c r="R32" s="50">
        <f>SUM(R25:R31)</f>
        <v>0</v>
      </c>
      <c r="S32" s="51">
        <f t="shared" si="7"/>
        <v>430400</v>
      </c>
    </row>
    <row r="33" spans="2:19" ht="13.5" customHeight="1" thickTop="1">
      <c r="B33" s="1"/>
      <c r="C33" s="6"/>
      <c r="D33" s="6"/>
      <c r="E33" s="6"/>
      <c r="F33" s="5"/>
      <c r="G33" s="22"/>
      <c r="H33" s="22"/>
      <c r="I33" s="7"/>
      <c r="J33" s="7"/>
      <c r="K33" s="7"/>
      <c r="L33" s="7"/>
      <c r="M33" s="7"/>
      <c r="N33" s="7"/>
      <c r="O33" s="7"/>
      <c r="P33" s="7"/>
      <c r="Q33" s="7"/>
      <c r="R33" s="7"/>
      <c r="S33" s="7"/>
    </row>
    <row r="34" spans="2:19" ht="13.5" customHeight="1">
      <c r="B34" s="1"/>
      <c r="C34" s="216" t="s">
        <v>217</v>
      </c>
      <c r="D34" s="6"/>
      <c r="E34" s="6"/>
      <c r="F34" s="5"/>
      <c r="G34" s="22"/>
      <c r="H34" s="22"/>
      <c r="I34" s="7"/>
      <c r="J34" s="7"/>
      <c r="K34" s="7"/>
      <c r="L34" s="7"/>
      <c r="M34" s="7"/>
      <c r="N34" s="7"/>
      <c r="O34" s="7"/>
      <c r="P34" s="7"/>
      <c r="Q34" s="7"/>
      <c r="R34" s="7"/>
      <c r="S34" s="7"/>
    </row>
    <row r="35" spans="2:19" ht="13.5" customHeight="1">
      <c r="B35" s="417"/>
      <c r="C35" s="435" t="s">
        <v>308</v>
      </c>
      <c r="D35" s="436"/>
      <c r="E35" s="436"/>
      <c r="F35" s="436"/>
      <c r="G35" s="436"/>
      <c r="H35" s="436"/>
      <c r="I35" s="436"/>
      <c r="J35" s="436"/>
      <c r="K35" s="436"/>
      <c r="L35" s="436"/>
      <c r="M35" s="436"/>
      <c r="N35" s="436"/>
      <c r="O35" s="436"/>
      <c r="P35" s="436"/>
      <c r="Q35" s="436"/>
      <c r="R35" s="436"/>
      <c r="S35" s="436"/>
    </row>
    <row r="36" spans="2:19" ht="13.5" customHeight="1">
      <c r="B36" s="417"/>
      <c r="C36" s="436"/>
      <c r="D36" s="436"/>
      <c r="E36" s="436"/>
      <c r="F36" s="436"/>
      <c r="G36" s="436"/>
      <c r="H36" s="436"/>
      <c r="I36" s="436"/>
      <c r="J36" s="436"/>
      <c r="K36" s="436"/>
      <c r="L36" s="436"/>
      <c r="M36" s="436"/>
      <c r="N36" s="436"/>
      <c r="O36" s="436"/>
      <c r="P36" s="436"/>
      <c r="Q36" s="436"/>
      <c r="R36" s="436"/>
      <c r="S36" s="436"/>
    </row>
    <row r="37" spans="2:19" ht="12.75">
      <c r="B37" s="417"/>
      <c r="C37" s="255"/>
      <c r="D37" s="255"/>
      <c r="E37" s="255"/>
      <c r="F37" s="384"/>
      <c r="G37" s="418"/>
      <c r="H37" s="418"/>
      <c r="I37" s="389"/>
      <c r="J37" s="389"/>
      <c r="K37" s="389"/>
      <c r="L37" s="389"/>
      <c r="M37" s="389"/>
      <c r="N37" s="389"/>
      <c r="O37" s="389"/>
      <c r="P37" s="389"/>
      <c r="Q37" s="389"/>
      <c r="R37" s="389"/>
      <c r="S37" s="389"/>
    </row>
    <row r="38" spans="2:19" ht="12.75">
      <c r="B38" s="1"/>
      <c r="C38" s="216" t="s">
        <v>217</v>
      </c>
      <c r="D38" s="6"/>
      <c r="E38" s="6"/>
      <c r="F38" s="5"/>
      <c r="G38" s="22"/>
      <c r="H38" s="22"/>
      <c r="I38" s="7"/>
      <c r="J38" s="7"/>
      <c r="K38" s="7"/>
      <c r="L38" s="7"/>
      <c r="M38" s="7"/>
      <c r="N38" s="7"/>
      <c r="O38" s="7"/>
      <c r="P38" s="7"/>
      <c r="Q38" s="7"/>
      <c r="R38" s="7"/>
      <c r="S38" s="7"/>
    </row>
    <row r="39" spans="2:19" ht="12.75" customHeight="1">
      <c r="B39" s="1"/>
      <c r="C39" s="437" t="s">
        <v>238</v>
      </c>
      <c r="D39" s="431"/>
      <c r="E39" s="431"/>
      <c r="F39" s="431"/>
      <c r="G39" s="431"/>
      <c r="H39" s="431"/>
      <c r="I39" s="431"/>
      <c r="J39" s="431"/>
      <c r="K39" s="431"/>
      <c r="L39" s="431"/>
      <c r="M39" s="431"/>
      <c r="N39" s="431"/>
      <c r="O39" s="431"/>
      <c r="P39" s="431"/>
      <c r="Q39" s="431"/>
      <c r="R39" s="431"/>
      <c r="S39" s="431"/>
    </row>
    <row r="40" spans="2:19" ht="12.75">
      <c r="B40" s="1"/>
      <c r="C40" s="431"/>
      <c r="D40" s="431"/>
      <c r="E40" s="431"/>
      <c r="F40" s="431"/>
      <c r="G40" s="431"/>
      <c r="H40" s="431"/>
      <c r="I40" s="431"/>
      <c r="J40" s="431"/>
      <c r="K40" s="431"/>
      <c r="L40" s="431"/>
      <c r="M40" s="431"/>
      <c r="N40" s="431"/>
      <c r="O40" s="431"/>
      <c r="P40" s="431"/>
      <c r="Q40" s="431"/>
      <c r="R40" s="431"/>
      <c r="S40" s="431"/>
    </row>
    <row r="41" spans="2:19" ht="12.75">
      <c r="B41" s="56"/>
      <c r="C41" s="64" t="s">
        <v>117</v>
      </c>
      <c r="D41" s="58"/>
      <c r="E41" s="58"/>
      <c r="F41" s="56"/>
      <c r="G41" s="59"/>
      <c r="H41" s="59"/>
      <c r="I41" s="59"/>
      <c r="J41" s="59"/>
      <c r="K41" s="59"/>
      <c r="L41" s="59"/>
      <c r="M41" s="59"/>
      <c r="N41" s="59"/>
      <c r="O41" s="59"/>
      <c r="P41" s="59"/>
      <c r="Q41" s="59"/>
      <c r="R41" s="59"/>
      <c r="S41" s="59"/>
    </row>
    <row r="42" spans="4:19" ht="12.75">
      <c r="D42" s="18"/>
      <c r="E42" s="18"/>
      <c r="I42" s="21"/>
      <c r="J42" s="21"/>
      <c r="K42" s="21"/>
      <c r="L42" s="21"/>
      <c r="M42" s="21"/>
      <c r="N42" s="21"/>
      <c r="O42" s="21"/>
      <c r="P42" s="21"/>
      <c r="Q42" s="21"/>
      <c r="R42" s="21"/>
      <c r="S42" s="21"/>
    </row>
    <row r="43" spans="3:5" ht="14.25" customHeight="1">
      <c r="C43" s="3"/>
      <c r="D43" s="3"/>
      <c r="E43" s="3"/>
    </row>
    <row r="44" spans="3:19" ht="19.5" thickBot="1">
      <c r="C44" s="25" t="s">
        <v>44</v>
      </c>
      <c r="D44" s="2"/>
      <c r="E44" s="2"/>
      <c r="G44" s="172" t="str">
        <f>G8</f>
        <v>PP1/Cro 1</v>
      </c>
      <c r="S44" s="78" t="s">
        <v>138</v>
      </c>
    </row>
    <row r="45" spans="2:19" ht="39" customHeight="1" thickTop="1">
      <c r="B45" s="45"/>
      <c r="C45" s="46" t="s">
        <v>26</v>
      </c>
      <c r="D45" s="46"/>
      <c r="E45" s="46"/>
      <c r="F45" s="46" t="str">
        <f>F9</f>
        <v>Project assignment</v>
      </c>
      <c r="G45" s="30" t="str">
        <f aca="true" t="shared" si="8" ref="G45:R45">G24</f>
        <v>1st 3.m. period Q1 2019.</v>
      </c>
      <c r="H45" s="30" t="str">
        <f t="shared" si="8"/>
        <v>2nd 3.m. period Q2 2019.</v>
      </c>
      <c r="I45" s="30" t="str">
        <f t="shared" si="8"/>
        <v>3rd 3.m. period Q3 2019.</v>
      </c>
      <c r="J45" s="30" t="str">
        <f t="shared" si="8"/>
        <v>4th 3.m. period Q4 2019.</v>
      </c>
      <c r="K45" s="30" t="str">
        <f t="shared" si="8"/>
        <v>5th 3.m. period Q1 2020.</v>
      </c>
      <c r="L45" s="30" t="str">
        <f t="shared" si="8"/>
        <v>6th 3.m. period Q2 2020.</v>
      </c>
      <c r="M45" s="30" t="str">
        <f t="shared" si="8"/>
        <v>7th 3.m. period Q3 2020.</v>
      </c>
      <c r="N45" s="30" t="str">
        <f t="shared" si="8"/>
        <v>8th 3.m. period Q4 2020.</v>
      </c>
      <c r="O45" s="30" t="str">
        <f t="shared" si="8"/>
        <v>9th 3.m. period Q1 2021.</v>
      </c>
      <c r="P45" s="30" t="str">
        <f t="shared" si="8"/>
        <v>10th 3.m. period Q2 2021.</v>
      </c>
      <c r="Q45" s="30" t="str">
        <f t="shared" si="8"/>
        <v>11th 3.m. period Q3 2021.</v>
      </c>
      <c r="R45" s="30" t="str">
        <f t="shared" si="8"/>
        <v>12th 3.m. period Q4 2021.</v>
      </c>
      <c r="S45" s="43" t="s">
        <v>30</v>
      </c>
    </row>
    <row r="46" spans="2:19" ht="12.75">
      <c r="B46" s="49">
        <v>1</v>
      </c>
      <c r="C46" s="24" t="s">
        <v>25</v>
      </c>
      <c r="D46" s="8"/>
      <c r="E46" s="8"/>
      <c r="F46" s="38"/>
      <c r="G46" s="39">
        <v>8000</v>
      </c>
      <c r="H46" s="39">
        <v>0</v>
      </c>
      <c r="I46" s="39">
        <v>0</v>
      </c>
      <c r="J46" s="39">
        <v>0</v>
      </c>
      <c r="K46" s="39">
        <v>0</v>
      </c>
      <c r="L46" s="39">
        <v>0</v>
      </c>
      <c r="M46" s="39">
        <v>0</v>
      </c>
      <c r="N46" s="39">
        <v>0</v>
      </c>
      <c r="O46" s="39">
        <v>0</v>
      </c>
      <c r="P46" s="39">
        <v>0</v>
      </c>
      <c r="Q46" s="39">
        <v>0</v>
      </c>
      <c r="R46" s="39">
        <v>0</v>
      </c>
      <c r="S46" s="65">
        <f>SUM(G46:R46)</f>
        <v>8000</v>
      </c>
    </row>
    <row r="47" spans="2:19" ht="12.75">
      <c r="B47" s="49">
        <f aca="true" t="shared" si="9" ref="B47:B52">B46+1</f>
        <v>2</v>
      </c>
      <c r="C47" s="24" t="s">
        <v>27</v>
      </c>
      <c r="D47" s="8"/>
      <c r="E47" s="8"/>
      <c r="F47" s="38"/>
      <c r="G47" s="39">
        <v>2800</v>
      </c>
      <c r="H47" s="39">
        <v>0</v>
      </c>
      <c r="I47" s="39">
        <v>0</v>
      </c>
      <c r="J47" s="39">
        <v>0</v>
      </c>
      <c r="K47" s="39">
        <v>0</v>
      </c>
      <c r="L47" s="39">
        <v>0</v>
      </c>
      <c r="M47" s="39">
        <v>0</v>
      </c>
      <c r="N47" s="39">
        <v>0</v>
      </c>
      <c r="O47" s="39">
        <v>0</v>
      </c>
      <c r="P47" s="39">
        <v>0</v>
      </c>
      <c r="Q47" s="39">
        <v>0</v>
      </c>
      <c r="R47" s="39">
        <v>0</v>
      </c>
      <c r="S47" s="65">
        <f aca="true" t="shared" si="10" ref="S47:S52">SUM(G47:R47)</f>
        <v>2800</v>
      </c>
    </row>
    <row r="48" spans="2:19" ht="12.75">
      <c r="B48" s="49">
        <f t="shared" si="9"/>
        <v>3</v>
      </c>
      <c r="C48" s="8" t="s">
        <v>237</v>
      </c>
      <c r="D48" s="8"/>
      <c r="E48" s="8"/>
      <c r="F48" s="38"/>
      <c r="G48" s="39">
        <v>30000</v>
      </c>
      <c r="H48" s="39">
        <v>0</v>
      </c>
      <c r="I48" s="39">
        <v>0</v>
      </c>
      <c r="J48" s="39">
        <v>0</v>
      </c>
      <c r="K48" s="39">
        <v>0</v>
      </c>
      <c r="L48" s="39">
        <v>0</v>
      </c>
      <c r="M48" s="39">
        <v>0</v>
      </c>
      <c r="N48" s="39">
        <v>0</v>
      </c>
      <c r="O48" s="39">
        <v>0</v>
      </c>
      <c r="P48" s="39">
        <v>0</v>
      </c>
      <c r="Q48" s="39">
        <v>0</v>
      </c>
      <c r="R48" s="39">
        <v>0</v>
      </c>
      <c r="S48" s="65">
        <f t="shared" si="10"/>
        <v>30000</v>
      </c>
    </row>
    <row r="49" spans="2:19" ht="12.75">
      <c r="B49" s="49">
        <f t="shared" si="9"/>
        <v>4</v>
      </c>
      <c r="C49" s="8"/>
      <c r="D49" s="8"/>
      <c r="E49" s="8"/>
      <c r="F49" s="38"/>
      <c r="G49" s="39">
        <v>0</v>
      </c>
      <c r="H49" s="39">
        <v>0</v>
      </c>
      <c r="I49" s="39">
        <v>0</v>
      </c>
      <c r="J49" s="39">
        <v>0</v>
      </c>
      <c r="K49" s="39">
        <v>0</v>
      </c>
      <c r="L49" s="39">
        <v>0</v>
      </c>
      <c r="M49" s="39">
        <v>0</v>
      </c>
      <c r="N49" s="39">
        <v>0</v>
      </c>
      <c r="O49" s="39">
        <v>0</v>
      </c>
      <c r="P49" s="39">
        <v>0</v>
      </c>
      <c r="Q49" s="39">
        <v>0</v>
      </c>
      <c r="R49" s="39">
        <v>0</v>
      </c>
      <c r="S49" s="65">
        <f t="shared" si="10"/>
        <v>0</v>
      </c>
    </row>
    <row r="50" spans="2:19" ht="12.75">
      <c r="B50" s="49">
        <f t="shared" si="9"/>
        <v>5</v>
      </c>
      <c r="C50" s="8"/>
      <c r="D50" s="8"/>
      <c r="E50" s="8"/>
      <c r="F50" s="38"/>
      <c r="G50" s="39">
        <v>0</v>
      </c>
      <c r="H50" s="39">
        <v>0</v>
      </c>
      <c r="I50" s="39">
        <v>0</v>
      </c>
      <c r="J50" s="39">
        <v>0</v>
      </c>
      <c r="K50" s="39">
        <v>0</v>
      </c>
      <c r="L50" s="39">
        <v>0</v>
      </c>
      <c r="M50" s="39">
        <v>0</v>
      </c>
      <c r="N50" s="39">
        <v>0</v>
      </c>
      <c r="O50" s="39">
        <v>0</v>
      </c>
      <c r="P50" s="39">
        <v>0</v>
      </c>
      <c r="Q50" s="39">
        <v>0</v>
      </c>
      <c r="R50" s="39">
        <v>0</v>
      </c>
      <c r="S50" s="65">
        <f t="shared" si="10"/>
        <v>0</v>
      </c>
    </row>
    <row r="51" spans="2:19" ht="12.75">
      <c r="B51" s="49">
        <f t="shared" si="9"/>
        <v>6</v>
      </c>
      <c r="C51" s="8"/>
      <c r="D51" s="8"/>
      <c r="E51" s="8"/>
      <c r="F51" s="38"/>
      <c r="G51" s="39">
        <v>0</v>
      </c>
      <c r="H51" s="39">
        <v>0</v>
      </c>
      <c r="I51" s="39">
        <v>0</v>
      </c>
      <c r="J51" s="39">
        <v>0</v>
      </c>
      <c r="K51" s="39">
        <v>0</v>
      </c>
      <c r="L51" s="39">
        <v>0</v>
      </c>
      <c r="M51" s="39">
        <v>0</v>
      </c>
      <c r="N51" s="39">
        <v>0</v>
      </c>
      <c r="O51" s="39">
        <v>0</v>
      </c>
      <c r="P51" s="39">
        <v>0</v>
      </c>
      <c r="Q51" s="39">
        <v>0</v>
      </c>
      <c r="R51" s="39">
        <v>0</v>
      </c>
      <c r="S51" s="65">
        <f t="shared" si="10"/>
        <v>0</v>
      </c>
    </row>
    <row r="52" spans="2:19" ht="12.75">
      <c r="B52" s="49">
        <f t="shared" si="9"/>
        <v>7</v>
      </c>
      <c r="C52" s="8"/>
      <c r="D52" s="8"/>
      <c r="E52" s="8"/>
      <c r="F52" s="38"/>
      <c r="G52" s="39">
        <v>0</v>
      </c>
      <c r="H52" s="39">
        <v>0</v>
      </c>
      <c r="I52" s="39">
        <v>0</v>
      </c>
      <c r="J52" s="39">
        <v>0</v>
      </c>
      <c r="K52" s="39">
        <v>0</v>
      </c>
      <c r="L52" s="39">
        <v>0</v>
      </c>
      <c r="M52" s="39">
        <v>0</v>
      </c>
      <c r="N52" s="39">
        <v>0</v>
      </c>
      <c r="O52" s="39">
        <v>0</v>
      </c>
      <c r="P52" s="39">
        <v>0</v>
      </c>
      <c r="Q52" s="39">
        <v>0</v>
      </c>
      <c r="R52" s="39">
        <v>0</v>
      </c>
      <c r="S52" s="65">
        <f t="shared" si="10"/>
        <v>0</v>
      </c>
    </row>
    <row r="53" spans="2:19" ht="13.5" thickBot="1">
      <c r="B53" s="47"/>
      <c r="C53" s="48" t="str">
        <f>S45</f>
        <v>Total Equip. &amp; Consumables</v>
      </c>
      <c r="D53" s="48"/>
      <c r="E53" s="48"/>
      <c r="F53" s="48" t="str">
        <f>Pretpostavke!B17</f>
        <v>PP1</v>
      </c>
      <c r="G53" s="44">
        <f>SUM(G46:G52)</f>
        <v>40800</v>
      </c>
      <c r="H53" s="44">
        <f aca="true" t="shared" si="11" ref="H53:R53">SUM(H46:H52)</f>
        <v>0</v>
      </c>
      <c r="I53" s="44">
        <f t="shared" si="11"/>
        <v>0</v>
      </c>
      <c r="J53" s="44">
        <f t="shared" si="11"/>
        <v>0</v>
      </c>
      <c r="K53" s="44">
        <f t="shared" si="11"/>
        <v>0</v>
      </c>
      <c r="L53" s="44">
        <f t="shared" si="11"/>
        <v>0</v>
      </c>
      <c r="M53" s="44">
        <f t="shared" si="11"/>
        <v>0</v>
      </c>
      <c r="N53" s="44">
        <f t="shared" si="11"/>
        <v>0</v>
      </c>
      <c r="O53" s="44">
        <f t="shared" si="11"/>
        <v>0</v>
      </c>
      <c r="P53" s="44">
        <f t="shared" si="11"/>
        <v>0</v>
      </c>
      <c r="Q53" s="44">
        <f t="shared" si="11"/>
        <v>0</v>
      </c>
      <c r="R53" s="44">
        <f t="shared" si="11"/>
        <v>0</v>
      </c>
      <c r="S53" s="114">
        <f>SUM(S46:S52)</f>
        <v>40800</v>
      </c>
    </row>
    <row r="54" ht="13.5" thickTop="1"/>
    <row r="55" ht="12.75">
      <c r="C55" s="419" t="s">
        <v>309</v>
      </c>
    </row>
    <row r="56" ht="12.75">
      <c r="C56" s="2" t="s">
        <v>310</v>
      </c>
    </row>
    <row r="59" spans="3:19" ht="19.5" thickBot="1">
      <c r="C59" s="25" t="s">
        <v>33</v>
      </c>
      <c r="D59" s="2"/>
      <c r="E59" s="2"/>
      <c r="G59" s="172" t="str">
        <f>G23</f>
        <v>PP2/Cro 2</v>
      </c>
      <c r="S59" s="78" t="s">
        <v>138</v>
      </c>
    </row>
    <row r="60" spans="2:19" ht="39" thickTop="1">
      <c r="B60" s="45"/>
      <c r="C60" s="46" t="s">
        <v>26</v>
      </c>
      <c r="D60" s="46"/>
      <c r="E60" s="46"/>
      <c r="F60" s="46" t="str">
        <f aca="true" t="shared" si="12" ref="F60:S60">F45</f>
        <v>Project assignment</v>
      </c>
      <c r="G60" s="30" t="str">
        <f t="shared" si="12"/>
        <v>1st 3.m. period Q1 2019.</v>
      </c>
      <c r="H60" s="30" t="str">
        <f t="shared" si="12"/>
        <v>2nd 3.m. period Q2 2019.</v>
      </c>
      <c r="I60" s="30" t="str">
        <f t="shared" si="12"/>
        <v>3rd 3.m. period Q3 2019.</v>
      </c>
      <c r="J60" s="30" t="str">
        <f t="shared" si="12"/>
        <v>4th 3.m. period Q4 2019.</v>
      </c>
      <c r="K60" s="30" t="str">
        <f t="shared" si="12"/>
        <v>5th 3.m. period Q1 2020.</v>
      </c>
      <c r="L60" s="30" t="str">
        <f t="shared" si="12"/>
        <v>6th 3.m. period Q2 2020.</v>
      </c>
      <c r="M60" s="30" t="str">
        <f t="shared" si="12"/>
        <v>7th 3.m. period Q3 2020.</v>
      </c>
      <c r="N60" s="30" t="str">
        <f t="shared" si="12"/>
        <v>8th 3.m. period Q4 2020.</v>
      </c>
      <c r="O60" s="30" t="str">
        <f t="shared" si="12"/>
        <v>9th 3.m. period Q1 2021.</v>
      </c>
      <c r="P60" s="30" t="str">
        <f t="shared" si="12"/>
        <v>10th 3.m. period Q2 2021.</v>
      </c>
      <c r="Q60" s="30" t="str">
        <f t="shared" si="12"/>
        <v>11th 3.m. period Q3 2021.</v>
      </c>
      <c r="R60" s="30" t="str">
        <f t="shared" si="12"/>
        <v>12th 3.m. period Q4 2021.</v>
      </c>
      <c r="S60" s="43" t="str">
        <f t="shared" si="12"/>
        <v>Total Equip. &amp; Consumables</v>
      </c>
    </row>
    <row r="61" spans="2:19" ht="12.75">
      <c r="B61" s="49">
        <v>1</v>
      </c>
      <c r="C61" s="24" t="s">
        <v>122</v>
      </c>
      <c r="D61" s="8"/>
      <c r="E61" s="8"/>
      <c r="F61" s="38"/>
      <c r="G61" s="39">
        <v>20000</v>
      </c>
      <c r="H61" s="39">
        <v>3000</v>
      </c>
      <c r="I61" s="39">
        <v>0</v>
      </c>
      <c r="J61" s="39">
        <v>0</v>
      </c>
      <c r="K61" s="39">
        <v>0</v>
      </c>
      <c r="L61" s="39">
        <v>0</v>
      </c>
      <c r="M61" s="39">
        <v>0</v>
      </c>
      <c r="N61" s="39">
        <v>0</v>
      </c>
      <c r="O61" s="39">
        <v>0</v>
      </c>
      <c r="P61" s="39">
        <v>0</v>
      </c>
      <c r="Q61" s="39">
        <v>0</v>
      </c>
      <c r="R61" s="39">
        <v>0</v>
      </c>
      <c r="S61" s="65">
        <f>SUM(G61:R61)</f>
        <v>23000</v>
      </c>
    </row>
    <row r="62" spans="2:19" ht="12.75">
      <c r="B62" s="49">
        <f aca="true" t="shared" si="13" ref="B62:B67">B61+1</f>
        <v>2</v>
      </c>
      <c r="C62" s="222" t="s">
        <v>121</v>
      </c>
      <c r="D62" s="8"/>
      <c r="E62" s="8"/>
      <c r="F62" s="38"/>
      <c r="G62" s="39">
        <v>50000</v>
      </c>
      <c r="H62" s="39">
        <v>33000</v>
      </c>
      <c r="I62" s="39">
        <v>0</v>
      </c>
      <c r="J62" s="39">
        <v>0</v>
      </c>
      <c r="K62" s="39">
        <v>0</v>
      </c>
      <c r="L62" s="39">
        <v>0</v>
      </c>
      <c r="M62" s="39">
        <v>0</v>
      </c>
      <c r="N62" s="39">
        <v>0</v>
      </c>
      <c r="O62" s="39">
        <v>0</v>
      </c>
      <c r="P62" s="39">
        <v>0</v>
      </c>
      <c r="Q62" s="39">
        <v>0</v>
      </c>
      <c r="R62" s="39">
        <v>0</v>
      </c>
      <c r="S62" s="65">
        <f aca="true" t="shared" si="14" ref="S62:S67">SUM(G62:R62)</f>
        <v>83000</v>
      </c>
    </row>
    <row r="63" spans="2:19" ht="12.75">
      <c r="B63" s="49">
        <f t="shared" si="13"/>
        <v>3</v>
      </c>
      <c r="C63" s="8"/>
      <c r="D63" s="8"/>
      <c r="E63" s="8"/>
      <c r="F63" s="38"/>
      <c r="G63" s="39">
        <v>0</v>
      </c>
      <c r="H63" s="39">
        <v>0</v>
      </c>
      <c r="I63" s="39">
        <v>0</v>
      </c>
      <c r="J63" s="39">
        <v>0</v>
      </c>
      <c r="K63" s="39">
        <v>0</v>
      </c>
      <c r="L63" s="39">
        <v>0</v>
      </c>
      <c r="M63" s="39">
        <v>0</v>
      </c>
      <c r="N63" s="39">
        <v>0</v>
      </c>
      <c r="O63" s="39">
        <v>0</v>
      </c>
      <c r="P63" s="39">
        <v>0</v>
      </c>
      <c r="Q63" s="39">
        <v>0</v>
      </c>
      <c r="R63" s="39">
        <v>0</v>
      </c>
      <c r="S63" s="65">
        <f t="shared" si="14"/>
        <v>0</v>
      </c>
    </row>
    <row r="64" spans="2:19" ht="12.75">
      <c r="B64" s="49">
        <f t="shared" si="13"/>
        <v>4</v>
      </c>
      <c r="C64" s="8"/>
      <c r="D64" s="8"/>
      <c r="E64" s="8"/>
      <c r="F64" s="38"/>
      <c r="G64" s="39">
        <v>0</v>
      </c>
      <c r="H64" s="39">
        <v>0</v>
      </c>
      <c r="I64" s="39">
        <v>0</v>
      </c>
      <c r="J64" s="39">
        <v>0</v>
      </c>
      <c r="K64" s="39">
        <v>0</v>
      </c>
      <c r="L64" s="39">
        <v>0</v>
      </c>
      <c r="M64" s="39">
        <v>0</v>
      </c>
      <c r="N64" s="39">
        <v>0</v>
      </c>
      <c r="O64" s="39">
        <v>0</v>
      </c>
      <c r="P64" s="39">
        <v>0</v>
      </c>
      <c r="Q64" s="39">
        <v>0</v>
      </c>
      <c r="R64" s="39">
        <v>0</v>
      </c>
      <c r="S64" s="65">
        <f t="shared" si="14"/>
        <v>0</v>
      </c>
    </row>
    <row r="65" spans="2:19" ht="12.75">
      <c r="B65" s="49">
        <f t="shared" si="13"/>
        <v>5</v>
      </c>
      <c r="C65" s="8"/>
      <c r="D65" s="8"/>
      <c r="E65" s="8"/>
      <c r="F65" s="38"/>
      <c r="G65" s="39">
        <v>0</v>
      </c>
      <c r="H65" s="39">
        <v>0</v>
      </c>
      <c r="I65" s="39">
        <v>0</v>
      </c>
      <c r="J65" s="39">
        <v>0</v>
      </c>
      <c r="K65" s="39">
        <v>0</v>
      </c>
      <c r="L65" s="39">
        <v>0</v>
      </c>
      <c r="M65" s="39">
        <v>0</v>
      </c>
      <c r="N65" s="39">
        <v>0</v>
      </c>
      <c r="O65" s="39">
        <v>0</v>
      </c>
      <c r="P65" s="39">
        <v>0</v>
      </c>
      <c r="Q65" s="39">
        <v>0</v>
      </c>
      <c r="R65" s="39">
        <v>0</v>
      </c>
      <c r="S65" s="65">
        <f t="shared" si="14"/>
        <v>0</v>
      </c>
    </row>
    <row r="66" spans="2:19" ht="12.75">
      <c r="B66" s="49">
        <f t="shared" si="13"/>
        <v>6</v>
      </c>
      <c r="C66" s="8"/>
      <c r="D66" s="8"/>
      <c r="E66" s="8"/>
      <c r="F66" s="38"/>
      <c r="G66" s="39">
        <v>0</v>
      </c>
      <c r="H66" s="39">
        <v>0</v>
      </c>
      <c r="I66" s="39">
        <v>0</v>
      </c>
      <c r="J66" s="39">
        <v>0</v>
      </c>
      <c r="K66" s="39">
        <v>0</v>
      </c>
      <c r="L66" s="39">
        <v>0</v>
      </c>
      <c r="M66" s="39">
        <v>0</v>
      </c>
      <c r="N66" s="39">
        <v>0</v>
      </c>
      <c r="O66" s="39">
        <v>0</v>
      </c>
      <c r="P66" s="39">
        <v>0</v>
      </c>
      <c r="Q66" s="39">
        <v>0</v>
      </c>
      <c r="R66" s="39">
        <v>0</v>
      </c>
      <c r="S66" s="65">
        <f t="shared" si="14"/>
        <v>0</v>
      </c>
    </row>
    <row r="67" spans="2:19" ht="12.75">
      <c r="B67" s="49">
        <f t="shared" si="13"/>
        <v>7</v>
      </c>
      <c r="C67" s="8"/>
      <c r="D67" s="8"/>
      <c r="E67" s="8"/>
      <c r="F67" s="38"/>
      <c r="G67" s="39">
        <v>0</v>
      </c>
      <c r="H67" s="39">
        <v>0</v>
      </c>
      <c r="I67" s="39">
        <v>0</v>
      </c>
      <c r="J67" s="39">
        <v>0</v>
      </c>
      <c r="K67" s="39">
        <v>0</v>
      </c>
      <c r="L67" s="39">
        <v>0</v>
      </c>
      <c r="M67" s="39">
        <v>0</v>
      </c>
      <c r="N67" s="39">
        <v>0</v>
      </c>
      <c r="O67" s="39">
        <v>0</v>
      </c>
      <c r="P67" s="39">
        <v>0</v>
      </c>
      <c r="Q67" s="39">
        <v>0</v>
      </c>
      <c r="R67" s="39">
        <v>0</v>
      </c>
      <c r="S67" s="65">
        <f t="shared" si="14"/>
        <v>0</v>
      </c>
    </row>
    <row r="68" spans="2:19" ht="13.5" thickBot="1">
      <c r="B68" s="47"/>
      <c r="C68" s="48" t="str">
        <f>S60</f>
        <v>Total Equip. &amp; Consumables</v>
      </c>
      <c r="D68" s="48"/>
      <c r="E68" s="48"/>
      <c r="F68" s="48" t="str">
        <f>Pretpostavke!B18</f>
        <v>PP2</v>
      </c>
      <c r="G68" s="44">
        <f aca="true" t="shared" si="15" ref="G68:S68">SUM(G61:G67)</f>
        <v>70000</v>
      </c>
      <c r="H68" s="44">
        <f t="shared" si="15"/>
        <v>36000</v>
      </c>
      <c r="I68" s="44">
        <f t="shared" si="15"/>
        <v>0</v>
      </c>
      <c r="J68" s="44">
        <f t="shared" si="15"/>
        <v>0</v>
      </c>
      <c r="K68" s="44">
        <f t="shared" si="15"/>
        <v>0</v>
      </c>
      <c r="L68" s="44">
        <f t="shared" si="15"/>
        <v>0</v>
      </c>
      <c r="M68" s="44">
        <f t="shared" si="15"/>
        <v>0</v>
      </c>
      <c r="N68" s="44">
        <f t="shared" si="15"/>
        <v>0</v>
      </c>
      <c r="O68" s="44">
        <f t="shared" si="15"/>
        <v>0</v>
      </c>
      <c r="P68" s="44">
        <f t="shared" si="15"/>
        <v>0</v>
      </c>
      <c r="Q68" s="44">
        <f t="shared" si="15"/>
        <v>0</v>
      </c>
      <c r="R68" s="44">
        <f t="shared" si="15"/>
        <v>0</v>
      </c>
      <c r="S68" s="114">
        <f t="shared" si="15"/>
        <v>106000</v>
      </c>
    </row>
    <row r="69" ht="13.5" thickTop="1"/>
    <row r="70" spans="3:5" ht="12.75">
      <c r="C70" s="14" t="s">
        <v>311</v>
      </c>
      <c r="D70" s="3"/>
      <c r="E70" s="3"/>
    </row>
    <row r="71" spans="3:5" ht="12.75">
      <c r="C71" s="420" t="s">
        <v>310</v>
      </c>
      <c r="D71" s="3"/>
      <c r="E71" s="3"/>
    </row>
    <row r="73" spans="3:19" ht="12.75">
      <c r="C73" s="216" t="s">
        <v>217</v>
      </c>
      <c r="D73" s="6"/>
      <c r="E73" s="6"/>
      <c r="F73" s="5"/>
      <c r="G73" s="22"/>
      <c r="H73" s="22"/>
      <c r="I73" s="7"/>
      <c r="J73" s="7"/>
      <c r="K73" s="7"/>
      <c r="L73" s="7"/>
      <c r="M73" s="7"/>
      <c r="N73" s="7"/>
      <c r="O73" s="7"/>
      <c r="P73" s="7"/>
      <c r="Q73" s="7"/>
      <c r="R73" s="7"/>
      <c r="S73" s="7"/>
    </row>
    <row r="74" spans="3:19" ht="12.75">
      <c r="C74" s="431" t="s">
        <v>244</v>
      </c>
      <c r="D74" s="431"/>
      <c r="E74" s="431"/>
      <c r="F74" s="431"/>
      <c r="G74" s="431"/>
      <c r="H74" s="431"/>
      <c r="I74" s="431"/>
      <c r="J74" s="431"/>
      <c r="K74" s="431"/>
      <c r="L74" s="431"/>
      <c r="M74" s="431"/>
      <c r="N74" s="431"/>
      <c r="O74" s="431"/>
      <c r="P74" s="431"/>
      <c r="Q74" s="431"/>
      <c r="R74" s="431"/>
      <c r="S74" s="431"/>
    </row>
    <row r="75" spans="3:19" ht="12.75">
      <c r="C75" s="431"/>
      <c r="D75" s="431"/>
      <c r="E75" s="431"/>
      <c r="F75" s="431"/>
      <c r="G75" s="431"/>
      <c r="H75" s="431"/>
      <c r="I75" s="431"/>
      <c r="J75" s="431"/>
      <c r="K75" s="431"/>
      <c r="L75" s="431"/>
      <c r="M75" s="431"/>
      <c r="N75" s="431"/>
      <c r="O75" s="431"/>
      <c r="P75" s="431"/>
      <c r="Q75" s="431"/>
      <c r="R75" s="431"/>
      <c r="S75" s="431"/>
    </row>
  </sheetData>
  <sheetProtection/>
  <mergeCells count="7">
    <mergeCell ref="C74:S75"/>
    <mergeCell ref="C1:J1"/>
    <mergeCell ref="C20:S21"/>
    <mergeCell ref="C35:S36"/>
    <mergeCell ref="C39:S40"/>
    <mergeCell ref="C2:J2"/>
    <mergeCell ref="C3:J3"/>
  </mergeCells>
  <printOptions/>
  <pageMargins left="0.3937007874015748" right="0.2755905511811024" top="0.7086614173228347" bottom="0.6299212598425197" header="0.2755905511811024" footer="0.2755905511811024"/>
  <pageSetup horizontalDpi="600" verticalDpi="600" orientation="landscape" paperSize="9" scale="85" r:id="rId1"/>
  <headerFooter alignWithMargins="0">
    <oddHeader>&amp;L&amp;G&amp;C&amp;A&amp;R&amp;F</oddHeader>
    <oddFooter>&amp;LRAZUM - pretkomercijalni projekti&amp;C&amp;8&amp;K00-022Autor pripreme i izrade tablica za unos: Krunoslav Tarandek, BICRO doo.&amp;R&amp;P</oddFooter>
  </headerFooter>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Z64"/>
  <sheetViews>
    <sheetView zoomScale="90" zoomScaleNormal="90" workbookViewId="0" topLeftCell="A1">
      <selection activeCell="K6" sqref="K6"/>
    </sheetView>
  </sheetViews>
  <sheetFormatPr defaultColWidth="9.140625" defaultRowHeight="12.75"/>
  <cols>
    <col min="1" max="1" width="4.140625" style="0" customWidth="1"/>
    <col min="2" max="2" width="30.421875" style="0" customWidth="1"/>
    <col min="3" max="3" width="23.00390625" style="0" customWidth="1"/>
    <col min="4" max="4" width="13.7109375" style="0" customWidth="1"/>
    <col min="5" max="5" width="12.57421875" style="0" customWidth="1"/>
    <col min="6" max="6" width="12.7109375" style="0" customWidth="1"/>
    <col min="7" max="7" width="13.8515625" style="0" customWidth="1"/>
    <col min="8" max="8" width="13.421875" style="0" customWidth="1"/>
    <col min="9" max="15" width="13.7109375" style="0" customWidth="1"/>
    <col min="16" max="16" width="15.140625" style="0" customWidth="1"/>
    <col min="18" max="18" width="65.421875" style="0" customWidth="1"/>
  </cols>
  <sheetData>
    <row r="1" spans="2:4" ht="13.5" thickBot="1">
      <c r="B1" s="12"/>
      <c r="D1" s="27"/>
    </row>
    <row r="2" spans="2:15" ht="27" thickBot="1" thickTop="1">
      <c r="B2" s="12"/>
      <c r="D2" s="163" t="str">
        <f>'Projektni plan'!C6</f>
        <v>1st 3.m. period</v>
      </c>
      <c r="E2" s="163" t="str">
        <f>'Projektni plan'!D6</f>
        <v>2nd 3.m. period</v>
      </c>
      <c r="F2" s="163" t="str">
        <f>'Projektni plan'!E6</f>
        <v>3rd 3.m. period</v>
      </c>
      <c r="G2" s="163" t="str">
        <f>'Projektni plan'!F6</f>
        <v>4th 3.m. period</v>
      </c>
      <c r="H2" s="163" t="str">
        <f>'Projektni plan'!G6</f>
        <v>5th 3.m. period</v>
      </c>
      <c r="I2" s="163" t="str">
        <f>'Projektni plan'!H6</f>
        <v>6th 3.m. period</v>
      </c>
      <c r="J2" s="163" t="str">
        <f>'Projektni plan'!I6</f>
        <v>7th 3.m. period</v>
      </c>
      <c r="K2" s="163" t="str">
        <f>'Projektni plan'!J6</f>
        <v>8th 3.m. period</v>
      </c>
      <c r="L2" s="163" t="str">
        <f>'Projektni plan'!K6</f>
        <v>9th 3.m. period</v>
      </c>
      <c r="M2" s="163" t="str">
        <f>'Projektni plan'!L6</f>
        <v>10th 3.m. period</v>
      </c>
      <c r="N2" s="163" t="str">
        <f>'Projektni plan'!M6</f>
        <v>11th 3.m. period</v>
      </c>
      <c r="O2" s="163" t="str">
        <f>'Projektni plan'!N6</f>
        <v>12th 3.m. period</v>
      </c>
    </row>
    <row r="3" spans="2:15" ht="14.25" thickBot="1" thickTop="1">
      <c r="B3" s="12"/>
      <c r="D3" s="163" t="str">
        <f>'Projektni plan'!C7</f>
        <v>Q1</v>
      </c>
      <c r="E3" s="163" t="str">
        <f>'Projektni plan'!D7</f>
        <v>Q2</v>
      </c>
      <c r="F3" s="163" t="str">
        <f>'Projektni plan'!E7</f>
        <v>Q3</v>
      </c>
      <c r="G3" s="163" t="str">
        <f>'Projektni plan'!F7</f>
        <v>Q4</v>
      </c>
      <c r="H3" s="163" t="str">
        <f>'Projektni plan'!G7</f>
        <v>Q1</v>
      </c>
      <c r="I3" s="163" t="str">
        <f>'Projektni plan'!H7</f>
        <v>Q2</v>
      </c>
      <c r="J3" s="163" t="str">
        <f>'Projektni plan'!I7</f>
        <v>Q3</v>
      </c>
      <c r="K3" s="163" t="str">
        <f>'Projektni plan'!J7</f>
        <v>Q4</v>
      </c>
      <c r="L3" s="163" t="str">
        <f>'Projektni plan'!K7</f>
        <v>Q1</v>
      </c>
      <c r="M3" s="163" t="str">
        <f>'Projektni plan'!L7</f>
        <v>Q2</v>
      </c>
      <c r="N3" s="163" t="str">
        <f>'Projektni plan'!M7</f>
        <v>Q3</v>
      </c>
      <c r="O3" s="163" t="str">
        <f>'Projektni plan'!N7</f>
        <v>Q4</v>
      </c>
    </row>
    <row r="4" spans="2:15" ht="13.5" thickTop="1">
      <c r="B4" s="12"/>
      <c r="D4" s="163" t="str">
        <f>'Projektni plan'!C8</f>
        <v>2019.</v>
      </c>
      <c r="E4" s="163" t="str">
        <f>'Projektni plan'!D8</f>
        <v>2019.</v>
      </c>
      <c r="F4" s="163" t="str">
        <f>'Projektni plan'!E8</f>
        <v>2019.</v>
      </c>
      <c r="G4" s="163" t="str">
        <f>'Projektni plan'!F8</f>
        <v>2019.</v>
      </c>
      <c r="H4" s="163" t="str">
        <f>'Projektni plan'!G8</f>
        <v>2020.</v>
      </c>
      <c r="I4" s="163" t="str">
        <f>'Projektni plan'!H8</f>
        <v>2020.</v>
      </c>
      <c r="J4" s="163" t="str">
        <f>'Projektni plan'!I8</f>
        <v>2020.</v>
      </c>
      <c r="K4" s="163" t="str">
        <f>'Projektni plan'!J8</f>
        <v>2020.</v>
      </c>
      <c r="L4" s="163" t="str">
        <f>'Projektni plan'!K8</f>
        <v>2021.</v>
      </c>
      <c r="M4" s="163" t="str">
        <f>'Projektni plan'!L8</f>
        <v>2021.</v>
      </c>
      <c r="N4" s="163" t="str">
        <f>'Projektni plan'!M8</f>
        <v>2021.</v>
      </c>
      <c r="O4" s="163" t="str">
        <f>'Projektni plan'!N8</f>
        <v>2021.</v>
      </c>
    </row>
    <row r="5" spans="2:4" ht="12.75">
      <c r="B5" s="12"/>
      <c r="D5" s="27"/>
    </row>
    <row r="6" ht="12.75">
      <c r="B6" s="3"/>
    </row>
    <row r="7" spans="2:16" ht="19.5" thickBot="1">
      <c r="B7" s="25" t="s">
        <v>45</v>
      </c>
      <c r="D7" s="172" t="str">
        <f>'Plaće i oprema'!G8</f>
        <v>PP1/Cro 1</v>
      </c>
      <c r="P7" s="78" t="s">
        <v>138</v>
      </c>
    </row>
    <row r="8" spans="1:16" ht="54" customHeight="1" thickTop="1">
      <c r="A8" s="90"/>
      <c r="B8" s="91" t="str">
        <f>'Plaće i oprema'!C45</f>
        <v>Expressions</v>
      </c>
      <c r="C8" s="91" t="str">
        <f>'Plaće i oprema'!F45</f>
        <v>Project assignment</v>
      </c>
      <c r="D8" s="31" t="str">
        <f>D2&amp;" "&amp;D3&amp;" "&amp;D4</f>
        <v>1st 3.m. period Q1 2019.</v>
      </c>
      <c r="E8" s="31" t="str">
        <f aca="true" t="shared" si="0" ref="E8:O8">E2&amp;" "&amp;E3&amp;" "&amp;E4</f>
        <v>2nd 3.m. period Q2 2019.</v>
      </c>
      <c r="F8" s="31" t="str">
        <f t="shared" si="0"/>
        <v>3rd 3.m. period Q3 2019.</v>
      </c>
      <c r="G8" s="31" t="str">
        <f t="shared" si="0"/>
        <v>4th 3.m. period Q4 2019.</v>
      </c>
      <c r="H8" s="31" t="str">
        <f t="shared" si="0"/>
        <v>5th 3.m. period Q1 2020.</v>
      </c>
      <c r="I8" s="31" t="str">
        <f t="shared" si="0"/>
        <v>6th 3.m. period Q2 2020.</v>
      </c>
      <c r="J8" s="31" t="str">
        <f t="shared" si="0"/>
        <v>7th 3.m. period Q3 2020.</v>
      </c>
      <c r="K8" s="31" t="str">
        <f t="shared" si="0"/>
        <v>8th 3.m. period Q4 2020.</v>
      </c>
      <c r="L8" s="31" t="str">
        <f t="shared" si="0"/>
        <v>9th 3.m. period Q1 2021.</v>
      </c>
      <c r="M8" s="31" t="str">
        <f t="shared" si="0"/>
        <v>10th 3.m. period Q2 2021.</v>
      </c>
      <c r="N8" s="31" t="str">
        <f t="shared" si="0"/>
        <v>11th 3.m. period Q3 2021.</v>
      </c>
      <c r="O8" s="31" t="str">
        <f t="shared" si="0"/>
        <v>12th 3.m. period Q4 2021.</v>
      </c>
      <c r="P8" s="57" t="s">
        <v>31</v>
      </c>
    </row>
    <row r="9" spans="1:26" ht="12.75">
      <c r="A9" s="92">
        <v>1</v>
      </c>
      <c r="B9" s="24" t="s">
        <v>119</v>
      </c>
      <c r="C9" s="8"/>
      <c r="D9" s="9">
        <v>0</v>
      </c>
      <c r="E9" s="9">
        <v>5000</v>
      </c>
      <c r="F9" s="9">
        <v>5000</v>
      </c>
      <c r="G9" s="9">
        <v>10000</v>
      </c>
      <c r="H9" s="9">
        <v>0</v>
      </c>
      <c r="I9" s="9">
        <v>0</v>
      </c>
      <c r="J9" s="9">
        <v>0</v>
      </c>
      <c r="K9" s="9">
        <v>0</v>
      </c>
      <c r="L9" s="9">
        <v>0</v>
      </c>
      <c r="M9" s="9">
        <v>0</v>
      </c>
      <c r="N9" s="9">
        <v>0</v>
      </c>
      <c r="O9" s="9">
        <v>0</v>
      </c>
      <c r="P9" s="65">
        <f>SUM(D9:O9)</f>
        <v>20000</v>
      </c>
      <c r="R9" s="439" t="s">
        <v>149</v>
      </c>
      <c r="S9" s="232"/>
      <c r="T9" s="232"/>
      <c r="U9" s="232"/>
      <c r="V9" s="232"/>
      <c r="W9" s="232"/>
      <c r="X9" s="232"/>
      <c r="Y9" s="233"/>
      <c r="Z9" s="5"/>
    </row>
    <row r="10" spans="1:18" ht="12.75">
      <c r="A10" s="92">
        <f aca="true" t="shared" si="1" ref="A10:A15">A9+1</f>
        <v>2</v>
      </c>
      <c r="B10" s="24" t="s">
        <v>29</v>
      </c>
      <c r="C10" s="24"/>
      <c r="D10" s="9">
        <v>5000</v>
      </c>
      <c r="E10" s="9">
        <v>10000</v>
      </c>
      <c r="F10" s="9">
        <v>8000</v>
      </c>
      <c r="G10" s="9">
        <v>10000</v>
      </c>
      <c r="H10" s="9">
        <v>0</v>
      </c>
      <c r="I10" s="9">
        <v>0</v>
      </c>
      <c r="J10" s="9">
        <v>0</v>
      </c>
      <c r="K10" s="9">
        <v>0</v>
      </c>
      <c r="L10" s="9">
        <v>0</v>
      </c>
      <c r="M10" s="9">
        <v>0</v>
      </c>
      <c r="N10" s="9">
        <v>0</v>
      </c>
      <c r="O10" s="9">
        <v>0</v>
      </c>
      <c r="P10" s="65">
        <f aca="true" t="shared" si="2" ref="P10:P15">SUM(D10:O10)</f>
        <v>33000</v>
      </c>
      <c r="R10" s="439"/>
    </row>
    <row r="11" spans="1:18" ht="12.75">
      <c r="A11" s="92">
        <f t="shared" si="1"/>
        <v>3</v>
      </c>
      <c r="B11" s="24"/>
      <c r="C11" s="8"/>
      <c r="D11" s="9">
        <v>0</v>
      </c>
      <c r="E11" s="9">
        <v>0</v>
      </c>
      <c r="F11" s="9">
        <v>0</v>
      </c>
      <c r="G11" s="9">
        <v>0</v>
      </c>
      <c r="H11" s="9">
        <v>0</v>
      </c>
      <c r="I11" s="9">
        <v>0</v>
      </c>
      <c r="J11" s="9">
        <v>0</v>
      </c>
      <c r="K11" s="9">
        <v>0</v>
      </c>
      <c r="L11" s="9">
        <v>0</v>
      </c>
      <c r="M11" s="9">
        <v>0</v>
      </c>
      <c r="N11" s="9">
        <v>0</v>
      </c>
      <c r="O11" s="9">
        <v>0</v>
      </c>
      <c r="P11" s="65">
        <f t="shared" si="2"/>
        <v>0</v>
      </c>
      <c r="R11" s="439"/>
    </row>
    <row r="12" spans="1:18" ht="12.75">
      <c r="A12" s="92">
        <f t="shared" si="1"/>
        <v>4</v>
      </c>
      <c r="B12" s="8"/>
      <c r="C12" s="8"/>
      <c r="D12" s="9">
        <v>0</v>
      </c>
      <c r="E12" s="9">
        <v>0</v>
      </c>
      <c r="F12" s="9">
        <v>0</v>
      </c>
      <c r="G12" s="9">
        <v>0</v>
      </c>
      <c r="H12" s="9">
        <v>0</v>
      </c>
      <c r="I12" s="9">
        <v>0</v>
      </c>
      <c r="J12" s="9">
        <v>0</v>
      </c>
      <c r="K12" s="9">
        <v>0</v>
      </c>
      <c r="L12" s="9">
        <v>0</v>
      </c>
      <c r="M12" s="9">
        <v>0</v>
      </c>
      <c r="N12" s="9">
        <v>0</v>
      </c>
      <c r="O12" s="9">
        <v>0</v>
      </c>
      <c r="P12" s="65">
        <f t="shared" si="2"/>
        <v>0</v>
      </c>
      <c r="R12" s="439"/>
    </row>
    <row r="13" spans="1:18" ht="12.75">
      <c r="A13" s="92">
        <f t="shared" si="1"/>
        <v>5</v>
      </c>
      <c r="B13" s="8"/>
      <c r="C13" s="8"/>
      <c r="D13" s="9">
        <v>0</v>
      </c>
      <c r="E13" s="9">
        <v>0</v>
      </c>
      <c r="F13" s="9">
        <v>0</v>
      </c>
      <c r="G13" s="9">
        <v>0</v>
      </c>
      <c r="H13" s="9">
        <v>0</v>
      </c>
      <c r="I13" s="9">
        <v>0</v>
      </c>
      <c r="J13" s="9">
        <v>0</v>
      </c>
      <c r="K13" s="9">
        <v>0</v>
      </c>
      <c r="L13" s="9">
        <v>0</v>
      </c>
      <c r="M13" s="9">
        <v>0</v>
      </c>
      <c r="N13" s="9">
        <v>0</v>
      </c>
      <c r="O13" s="9">
        <v>0</v>
      </c>
      <c r="P13" s="65">
        <f t="shared" si="2"/>
        <v>0</v>
      </c>
      <c r="R13" s="439"/>
    </row>
    <row r="14" spans="1:18" ht="12.75">
      <c r="A14" s="92">
        <f t="shared" si="1"/>
        <v>6</v>
      </c>
      <c r="B14" s="8"/>
      <c r="C14" s="8"/>
      <c r="D14" s="9">
        <v>0</v>
      </c>
      <c r="E14" s="9">
        <v>0</v>
      </c>
      <c r="F14" s="9">
        <v>0</v>
      </c>
      <c r="G14" s="9">
        <v>0</v>
      </c>
      <c r="H14" s="9">
        <v>0</v>
      </c>
      <c r="I14" s="9">
        <v>0</v>
      </c>
      <c r="J14" s="9">
        <v>0</v>
      </c>
      <c r="K14" s="9">
        <v>0</v>
      </c>
      <c r="L14" s="9">
        <v>0</v>
      </c>
      <c r="M14" s="9">
        <v>0</v>
      </c>
      <c r="N14" s="9">
        <v>0</v>
      </c>
      <c r="O14" s="9">
        <v>0</v>
      </c>
      <c r="P14" s="65">
        <f t="shared" si="2"/>
        <v>0</v>
      </c>
      <c r="R14" s="439"/>
    </row>
    <row r="15" spans="1:16" ht="12.75">
      <c r="A15" s="92">
        <f t="shared" si="1"/>
        <v>7</v>
      </c>
      <c r="B15" s="8"/>
      <c r="C15" s="8"/>
      <c r="D15" s="9">
        <v>0</v>
      </c>
      <c r="E15" s="9">
        <v>0</v>
      </c>
      <c r="F15" s="9">
        <v>0</v>
      </c>
      <c r="G15" s="9">
        <v>0</v>
      </c>
      <c r="H15" s="9">
        <v>0</v>
      </c>
      <c r="I15" s="9">
        <v>0</v>
      </c>
      <c r="J15" s="9">
        <v>0</v>
      </c>
      <c r="K15" s="9">
        <v>0</v>
      </c>
      <c r="L15" s="9">
        <v>0</v>
      </c>
      <c r="M15" s="9">
        <v>0</v>
      </c>
      <c r="N15" s="9">
        <v>0</v>
      </c>
      <c r="O15" s="9">
        <v>0</v>
      </c>
      <c r="P15" s="65">
        <f t="shared" si="2"/>
        <v>0</v>
      </c>
    </row>
    <row r="16" spans="1:16" ht="13.5" thickBot="1">
      <c r="A16" s="93"/>
      <c r="B16" s="94" t="str">
        <f>P8</f>
        <v>Total Subcontracting costs</v>
      </c>
      <c r="C16" s="94" t="str">
        <f>Pretpostavke!B17</f>
        <v>PP1</v>
      </c>
      <c r="D16" s="95">
        <f aca="true" t="shared" si="3" ref="D16:P16">SUM(D9:D15)</f>
        <v>5000</v>
      </c>
      <c r="E16" s="95">
        <f t="shared" si="3"/>
        <v>15000</v>
      </c>
      <c r="F16" s="95">
        <f t="shared" si="3"/>
        <v>13000</v>
      </c>
      <c r="G16" s="95">
        <f t="shared" si="3"/>
        <v>20000</v>
      </c>
      <c r="H16" s="95">
        <f t="shared" si="3"/>
        <v>0</v>
      </c>
      <c r="I16" s="95">
        <f t="shared" si="3"/>
        <v>0</v>
      </c>
      <c r="J16" s="95">
        <f t="shared" si="3"/>
        <v>0</v>
      </c>
      <c r="K16" s="95">
        <f t="shared" si="3"/>
        <v>0</v>
      </c>
      <c r="L16" s="95">
        <f t="shared" si="3"/>
        <v>0</v>
      </c>
      <c r="M16" s="95">
        <f t="shared" si="3"/>
        <v>0</v>
      </c>
      <c r="N16" s="95">
        <f t="shared" si="3"/>
        <v>0</v>
      </c>
      <c r="O16" s="95">
        <f t="shared" si="3"/>
        <v>0</v>
      </c>
      <c r="P16" s="96">
        <f t="shared" si="3"/>
        <v>53000</v>
      </c>
    </row>
    <row r="17" spans="2:18" ht="15" customHeight="1" thickTop="1">
      <c r="B17" s="6"/>
      <c r="C17" s="5"/>
      <c r="D17" s="7"/>
      <c r="E17" s="7"/>
      <c r="F17" s="7"/>
      <c r="G17" s="7"/>
      <c r="H17" s="7"/>
      <c r="I17" s="7"/>
      <c r="J17" s="7"/>
      <c r="K17" s="7"/>
      <c r="L17" s="7"/>
      <c r="M17" s="7"/>
      <c r="N17" s="7"/>
      <c r="O17" s="7"/>
      <c r="P17" s="7"/>
      <c r="R17" s="4"/>
    </row>
    <row r="18" spans="2:7" ht="12.75">
      <c r="B18" s="14" t="s">
        <v>311</v>
      </c>
      <c r="F18" s="21"/>
      <c r="G18" s="21"/>
    </row>
    <row r="19" ht="12.75">
      <c r="B19" s="15" t="s">
        <v>312</v>
      </c>
    </row>
    <row r="20" ht="12.75">
      <c r="B20" s="15"/>
    </row>
    <row r="21" ht="12.75">
      <c r="B21" s="15"/>
    </row>
    <row r="22" spans="2:16" ht="19.5" thickBot="1">
      <c r="B22" s="25" t="s">
        <v>46</v>
      </c>
      <c r="D22" s="172" t="str">
        <f>'Plaće i oprema'!G23</f>
        <v>PP2/Cro 2</v>
      </c>
      <c r="P22" s="78" t="s">
        <v>138</v>
      </c>
    </row>
    <row r="23" spans="1:16" ht="39" thickTop="1">
      <c r="A23" s="90"/>
      <c r="B23" s="91" t="str">
        <f aca="true" t="shared" si="4" ref="B23:P23">B8</f>
        <v>Expressions</v>
      </c>
      <c r="C23" s="91" t="str">
        <f t="shared" si="4"/>
        <v>Project assignment</v>
      </c>
      <c r="D23" s="31" t="str">
        <f t="shared" si="4"/>
        <v>1st 3.m. period Q1 2019.</v>
      </c>
      <c r="E23" s="31" t="str">
        <f t="shared" si="4"/>
        <v>2nd 3.m. period Q2 2019.</v>
      </c>
      <c r="F23" s="31" t="str">
        <f t="shared" si="4"/>
        <v>3rd 3.m. period Q3 2019.</v>
      </c>
      <c r="G23" s="31" t="str">
        <f t="shared" si="4"/>
        <v>4th 3.m. period Q4 2019.</v>
      </c>
      <c r="H23" s="31" t="str">
        <f t="shared" si="4"/>
        <v>5th 3.m. period Q1 2020.</v>
      </c>
      <c r="I23" s="31" t="str">
        <f t="shared" si="4"/>
        <v>6th 3.m. period Q2 2020.</v>
      </c>
      <c r="J23" s="31" t="str">
        <f t="shared" si="4"/>
        <v>7th 3.m. period Q3 2020.</v>
      </c>
      <c r="K23" s="31" t="str">
        <f t="shared" si="4"/>
        <v>8th 3.m. period Q4 2020.</v>
      </c>
      <c r="L23" s="31" t="str">
        <f t="shared" si="4"/>
        <v>9th 3.m. period Q1 2021.</v>
      </c>
      <c r="M23" s="31" t="str">
        <f t="shared" si="4"/>
        <v>10th 3.m. period Q2 2021.</v>
      </c>
      <c r="N23" s="31" t="str">
        <f t="shared" si="4"/>
        <v>11th 3.m. period Q3 2021.</v>
      </c>
      <c r="O23" s="31" t="str">
        <f t="shared" si="4"/>
        <v>12th 3.m. period Q4 2021.</v>
      </c>
      <c r="P23" s="57" t="str">
        <f t="shared" si="4"/>
        <v>Total Subcontracting costs</v>
      </c>
    </row>
    <row r="24" spans="1:16" ht="12.75">
      <c r="A24" s="92">
        <v>1</v>
      </c>
      <c r="B24" s="24" t="s">
        <v>28</v>
      </c>
      <c r="C24" s="8"/>
      <c r="D24" s="9">
        <v>5000</v>
      </c>
      <c r="E24" s="9">
        <v>5000</v>
      </c>
      <c r="F24" s="9">
        <v>10000</v>
      </c>
      <c r="G24" s="9">
        <v>0</v>
      </c>
      <c r="H24" s="9">
        <v>0</v>
      </c>
      <c r="I24" s="9">
        <v>0</v>
      </c>
      <c r="J24" s="9">
        <v>0</v>
      </c>
      <c r="K24" s="9">
        <v>0</v>
      </c>
      <c r="L24" s="9">
        <v>0</v>
      </c>
      <c r="M24" s="9">
        <v>0</v>
      </c>
      <c r="N24" s="9">
        <v>0</v>
      </c>
      <c r="O24" s="9">
        <v>0</v>
      </c>
      <c r="P24" s="65">
        <f>SUM(D24:O24)</f>
        <v>20000</v>
      </c>
    </row>
    <row r="25" spans="1:16" ht="12.75">
      <c r="A25" s="92">
        <f aca="true" t="shared" si="5" ref="A25:A30">A24+1</f>
        <v>2</v>
      </c>
      <c r="B25" s="24" t="s">
        <v>29</v>
      </c>
      <c r="C25" s="24"/>
      <c r="D25" s="9">
        <v>8000</v>
      </c>
      <c r="E25" s="9">
        <v>8000</v>
      </c>
      <c r="F25" s="9">
        <v>8000</v>
      </c>
      <c r="G25" s="9">
        <v>0</v>
      </c>
      <c r="H25" s="9">
        <v>0</v>
      </c>
      <c r="I25" s="9">
        <v>0</v>
      </c>
      <c r="J25" s="9">
        <v>0</v>
      </c>
      <c r="K25" s="9">
        <v>0</v>
      </c>
      <c r="L25" s="9">
        <v>0</v>
      </c>
      <c r="M25" s="9">
        <v>0</v>
      </c>
      <c r="N25" s="9">
        <v>0</v>
      </c>
      <c r="O25" s="9">
        <v>0</v>
      </c>
      <c r="P25" s="65">
        <f aca="true" t="shared" si="6" ref="P25:P30">SUM(D25:O25)</f>
        <v>24000</v>
      </c>
    </row>
    <row r="26" spans="1:16" ht="12.75">
      <c r="A26" s="92">
        <f t="shared" si="5"/>
        <v>3</v>
      </c>
      <c r="B26" s="24"/>
      <c r="C26" s="8"/>
      <c r="D26" s="9">
        <v>0</v>
      </c>
      <c r="E26" s="9">
        <v>0</v>
      </c>
      <c r="F26" s="9">
        <v>0</v>
      </c>
      <c r="G26" s="9">
        <v>0</v>
      </c>
      <c r="H26" s="9">
        <v>0</v>
      </c>
      <c r="I26" s="9">
        <v>0</v>
      </c>
      <c r="J26" s="9">
        <v>0</v>
      </c>
      <c r="K26" s="9">
        <v>0</v>
      </c>
      <c r="L26" s="9">
        <v>0</v>
      </c>
      <c r="M26" s="9">
        <v>0</v>
      </c>
      <c r="N26" s="9">
        <v>0</v>
      </c>
      <c r="O26" s="9">
        <v>0</v>
      </c>
      <c r="P26" s="65">
        <f t="shared" si="6"/>
        <v>0</v>
      </c>
    </row>
    <row r="27" spans="1:16" ht="12.75">
      <c r="A27" s="92">
        <f t="shared" si="5"/>
        <v>4</v>
      </c>
      <c r="B27" s="8"/>
      <c r="C27" s="8"/>
      <c r="D27" s="9">
        <v>0</v>
      </c>
      <c r="E27" s="9">
        <v>0</v>
      </c>
      <c r="F27" s="9">
        <v>0</v>
      </c>
      <c r="G27" s="9">
        <v>0</v>
      </c>
      <c r="H27" s="9">
        <v>0</v>
      </c>
      <c r="I27" s="9">
        <v>0</v>
      </c>
      <c r="J27" s="9">
        <v>0</v>
      </c>
      <c r="K27" s="9">
        <v>0</v>
      </c>
      <c r="L27" s="9">
        <v>0</v>
      </c>
      <c r="M27" s="9">
        <v>0</v>
      </c>
      <c r="N27" s="9">
        <v>0</v>
      </c>
      <c r="O27" s="9">
        <v>0</v>
      </c>
      <c r="P27" s="65">
        <f t="shared" si="6"/>
        <v>0</v>
      </c>
    </row>
    <row r="28" spans="1:16" ht="12.75">
      <c r="A28" s="92">
        <f t="shared" si="5"/>
        <v>5</v>
      </c>
      <c r="B28" s="8"/>
      <c r="C28" s="8"/>
      <c r="D28" s="9">
        <v>0</v>
      </c>
      <c r="E28" s="9">
        <v>0</v>
      </c>
      <c r="F28" s="9">
        <v>0</v>
      </c>
      <c r="G28" s="9">
        <v>0</v>
      </c>
      <c r="H28" s="9">
        <v>0</v>
      </c>
      <c r="I28" s="9">
        <v>0</v>
      </c>
      <c r="J28" s="9">
        <v>0</v>
      </c>
      <c r="K28" s="9">
        <v>0</v>
      </c>
      <c r="L28" s="9">
        <v>0</v>
      </c>
      <c r="M28" s="9">
        <v>0</v>
      </c>
      <c r="N28" s="9">
        <v>0</v>
      </c>
      <c r="O28" s="9">
        <v>0</v>
      </c>
      <c r="P28" s="65">
        <f t="shared" si="6"/>
        <v>0</v>
      </c>
    </row>
    <row r="29" spans="1:16" ht="12.75">
      <c r="A29" s="92">
        <f t="shared" si="5"/>
        <v>6</v>
      </c>
      <c r="B29" s="8"/>
      <c r="C29" s="8"/>
      <c r="D29" s="9">
        <v>0</v>
      </c>
      <c r="E29" s="9">
        <v>0</v>
      </c>
      <c r="F29" s="9">
        <v>0</v>
      </c>
      <c r="G29" s="9">
        <v>0</v>
      </c>
      <c r="H29" s="9">
        <v>0</v>
      </c>
      <c r="I29" s="9">
        <v>0</v>
      </c>
      <c r="J29" s="9">
        <v>0</v>
      </c>
      <c r="K29" s="9">
        <v>0</v>
      </c>
      <c r="L29" s="9">
        <v>0</v>
      </c>
      <c r="M29" s="9">
        <v>0</v>
      </c>
      <c r="N29" s="9">
        <v>0</v>
      </c>
      <c r="O29" s="9">
        <v>0</v>
      </c>
      <c r="P29" s="65">
        <f t="shared" si="6"/>
        <v>0</v>
      </c>
    </row>
    <row r="30" spans="1:16" ht="12.75">
      <c r="A30" s="92">
        <f t="shared" si="5"/>
        <v>7</v>
      </c>
      <c r="B30" s="8"/>
      <c r="C30" s="8"/>
      <c r="D30" s="9">
        <v>0</v>
      </c>
      <c r="E30" s="9">
        <v>0</v>
      </c>
      <c r="F30" s="9">
        <v>0</v>
      </c>
      <c r="G30" s="9">
        <v>0</v>
      </c>
      <c r="H30" s="9">
        <v>0</v>
      </c>
      <c r="I30" s="9">
        <v>0</v>
      </c>
      <c r="J30" s="9">
        <v>0</v>
      </c>
      <c r="K30" s="9">
        <v>0</v>
      </c>
      <c r="L30" s="9">
        <v>0</v>
      </c>
      <c r="M30" s="9">
        <v>0</v>
      </c>
      <c r="N30" s="9">
        <v>0</v>
      </c>
      <c r="O30" s="9">
        <v>0</v>
      </c>
      <c r="P30" s="65">
        <f t="shared" si="6"/>
        <v>0</v>
      </c>
    </row>
    <row r="31" spans="1:16" ht="13.5" thickBot="1">
      <c r="A31" s="93"/>
      <c r="B31" s="94" t="str">
        <f>P23</f>
        <v>Total Subcontracting costs</v>
      </c>
      <c r="C31" s="94" t="str">
        <f>Pretpostavke!B18</f>
        <v>PP2</v>
      </c>
      <c r="D31" s="95">
        <f aca="true" t="shared" si="7" ref="D31:P31">SUM(D24:D30)</f>
        <v>13000</v>
      </c>
      <c r="E31" s="95">
        <f t="shared" si="7"/>
        <v>13000</v>
      </c>
      <c r="F31" s="95">
        <f t="shared" si="7"/>
        <v>18000</v>
      </c>
      <c r="G31" s="95">
        <f t="shared" si="7"/>
        <v>0</v>
      </c>
      <c r="H31" s="95">
        <f t="shared" si="7"/>
        <v>0</v>
      </c>
      <c r="I31" s="95">
        <f t="shared" si="7"/>
        <v>0</v>
      </c>
      <c r="J31" s="95">
        <f t="shared" si="7"/>
        <v>0</v>
      </c>
      <c r="K31" s="95">
        <f t="shared" si="7"/>
        <v>0</v>
      </c>
      <c r="L31" s="95">
        <f t="shared" si="7"/>
        <v>0</v>
      </c>
      <c r="M31" s="95">
        <f t="shared" si="7"/>
        <v>0</v>
      </c>
      <c r="N31" s="95">
        <f t="shared" si="7"/>
        <v>0</v>
      </c>
      <c r="O31" s="95">
        <f t="shared" si="7"/>
        <v>0</v>
      </c>
      <c r="P31" s="96">
        <f t="shared" si="7"/>
        <v>44000</v>
      </c>
    </row>
    <row r="32" spans="2:16" ht="13.5" thickTop="1">
      <c r="B32" s="6"/>
      <c r="C32" s="5"/>
      <c r="D32" s="7"/>
      <c r="E32" s="7"/>
      <c r="F32" s="7"/>
      <c r="G32" s="7"/>
      <c r="H32" s="7"/>
      <c r="I32" s="7"/>
      <c r="J32" s="7"/>
      <c r="K32" s="7"/>
      <c r="L32" s="7"/>
      <c r="M32" s="7"/>
      <c r="N32" s="7"/>
      <c r="O32" s="7"/>
      <c r="P32" s="7"/>
    </row>
    <row r="33" spans="2:7" ht="12.75">
      <c r="B33" s="14" t="s">
        <v>313</v>
      </c>
      <c r="F33" s="21"/>
      <c r="G33" s="21"/>
    </row>
    <row r="34" spans="2:16" ht="12.75">
      <c r="B34" s="15" t="s">
        <v>312</v>
      </c>
      <c r="C34" s="5"/>
      <c r="D34" s="7"/>
      <c r="E34" s="7"/>
      <c r="F34" s="7"/>
      <c r="G34" s="7"/>
      <c r="H34" s="7"/>
      <c r="I34" s="7"/>
      <c r="J34" s="7"/>
      <c r="K34" s="7"/>
      <c r="L34" s="7"/>
      <c r="M34" s="7"/>
      <c r="N34" s="7"/>
      <c r="O34" s="7"/>
      <c r="P34" s="7"/>
    </row>
    <row r="35" spans="2:18" ht="12.75">
      <c r="B35" s="216" t="s">
        <v>217</v>
      </c>
      <c r="C35" s="6"/>
      <c r="D35" s="6"/>
      <c r="E35" s="5"/>
      <c r="F35" s="22"/>
      <c r="G35" s="22"/>
      <c r="H35" s="7"/>
      <c r="I35" s="7"/>
      <c r="J35" s="7"/>
      <c r="K35" s="7"/>
      <c r="L35" s="7"/>
      <c r="M35" s="7"/>
      <c r="N35" s="7"/>
      <c r="O35" s="7"/>
      <c r="P35" s="7"/>
      <c r="Q35" s="7"/>
      <c r="R35" s="7"/>
    </row>
    <row r="36" spans="2:18" ht="12.75" customHeight="1">
      <c r="B36" s="440" t="s">
        <v>245</v>
      </c>
      <c r="C36" s="440"/>
      <c r="D36" s="440"/>
      <c r="E36" s="440"/>
      <c r="F36" s="440"/>
      <c r="G36" s="440"/>
      <c r="H36" s="440"/>
      <c r="I36" s="440"/>
      <c r="J36" s="440"/>
      <c r="K36" s="440"/>
      <c r="L36" s="440"/>
      <c r="M36" s="440"/>
      <c r="N36" s="440"/>
      <c r="O36" s="440"/>
      <c r="P36" s="440"/>
      <c r="Q36" s="416"/>
      <c r="R36" s="416"/>
    </row>
    <row r="37" spans="1:18" ht="12.75">
      <c r="A37" s="5"/>
      <c r="B37" s="440"/>
      <c r="C37" s="440"/>
      <c r="D37" s="440"/>
      <c r="E37" s="440"/>
      <c r="F37" s="440"/>
      <c r="G37" s="440"/>
      <c r="H37" s="440"/>
      <c r="I37" s="440"/>
      <c r="J37" s="440"/>
      <c r="K37" s="440"/>
      <c r="L37" s="440"/>
      <c r="M37" s="440"/>
      <c r="N37" s="440"/>
      <c r="O37" s="440"/>
      <c r="P37" s="440"/>
      <c r="Q37" s="416"/>
      <c r="R37" s="416"/>
    </row>
    <row r="38" spans="1:16" ht="12.75">
      <c r="A38" s="384"/>
      <c r="B38" s="386"/>
      <c r="C38" s="386"/>
      <c r="D38" s="387"/>
      <c r="E38" s="387"/>
      <c r="F38" s="387"/>
      <c r="G38" s="387"/>
      <c r="H38" s="387"/>
      <c r="I38" s="387"/>
      <c r="J38" s="387"/>
      <c r="K38" s="387"/>
      <c r="L38" s="387"/>
      <c r="M38" s="387"/>
      <c r="N38" s="387"/>
      <c r="O38" s="387"/>
      <c r="P38" s="387"/>
    </row>
    <row r="39" spans="1:16" ht="12.75">
      <c r="A39" s="388"/>
      <c r="B39" s="222"/>
      <c r="C39" s="384"/>
      <c r="D39" s="385"/>
      <c r="E39" s="385"/>
      <c r="F39" s="385"/>
      <c r="G39" s="385"/>
      <c r="H39" s="385"/>
      <c r="I39" s="385"/>
      <c r="J39" s="385"/>
      <c r="K39" s="385"/>
      <c r="L39" s="385"/>
      <c r="M39" s="385"/>
      <c r="N39" s="385"/>
      <c r="O39" s="385"/>
      <c r="P39" s="385"/>
    </row>
    <row r="40" spans="1:16" ht="12.75">
      <c r="A40" s="388"/>
      <c r="B40" s="222"/>
      <c r="C40" s="222"/>
      <c r="D40" s="385"/>
      <c r="E40" s="385"/>
      <c r="F40" s="385"/>
      <c r="G40" s="385"/>
      <c r="H40" s="385"/>
      <c r="I40" s="385"/>
      <c r="J40" s="385"/>
      <c r="K40" s="385"/>
      <c r="L40" s="385"/>
      <c r="M40" s="385"/>
      <c r="N40" s="385"/>
      <c r="O40" s="385"/>
      <c r="P40" s="385"/>
    </row>
    <row r="41" spans="1:16" ht="12.75">
      <c r="A41" s="388"/>
      <c r="B41" s="222"/>
      <c r="C41" s="384"/>
      <c r="D41" s="385"/>
      <c r="E41" s="385"/>
      <c r="F41" s="385"/>
      <c r="G41" s="385"/>
      <c r="H41" s="385"/>
      <c r="I41" s="385"/>
      <c r="J41" s="385"/>
      <c r="K41" s="385"/>
      <c r="L41" s="385"/>
      <c r="M41" s="385"/>
      <c r="N41" s="385"/>
      <c r="O41" s="385"/>
      <c r="P41" s="385"/>
    </row>
    <row r="42" spans="1:16" ht="12.75">
      <c r="A42" s="388"/>
      <c r="B42" s="384"/>
      <c r="C42" s="384"/>
      <c r="D42" s="385"/>
      <c r="E42" s="385"/>
      <c r="F42" s="385"/>
      <c r="G42" s="385"/>
      <c r="H42" s="385"/>
      <c r="I42" s="385"/>
      <c r="J42" s="385"/>
      <c r="K42" s="385"/>
      <c r="L42" s="385"/>
      <c r="M42" s="385"/>
      <c r="N42" s="385"/>
      <c r="O42" s="385"/>
      <c r="P42" s="385"/>
    </row>
    <row r="43" spans="1:16" ht="12.75">
      <c r="A43" s="388"/>
      <c r="B43" s="384"/>
      <c r="C43" s="384"/>
      <c r="D43" s="385"/>
      <c r="E43" s="385"/>
      <c r="F43" s="385"/>
      <c r="G43" s="385"/>
      <c r="H43" s="385"/>
      <c r="I43" s="385"/>
      <c r="J43" s="385"/>
      <c r="K43" s="385"/>
      <c r="L43" s="385"/>
      <c r="M43" s="385"/>
      <c r="N43" s="385"/>
      <c r="O43" s="385"/>
      <c r="P43" s="385"/>
    </row>
    <row r="44" spans="1:16" ht="12.75">
      <c r="A44" s="388"/>
      <c r="B44" s="384"/>
      <c r="C44" s="384"/>
      <c r="D44" s="385"/>
      <c r="E44" s="385"/>
      <c r="F44" s="385"/>
      <c r="G44" s="385"/>
      <c r="H44" s="385"/>
      <c r="I44" s="385"/>
      <c r="J44" s="385"/>
      <c r="K44" s="385"/>
      <c r="L44" s="385"/>
      <c r="M44" s="385"/>
      <c r="N44" s="385"/>
      <c r="O44" s="385"/>
      <c r="P44" s="385"/>
    </row>
    <row r="45" spans="1:16" ht="12.75">
      <c r="A45" s="388"/>
      <c r="B45" s="384"/>
      <c r="C45" s="384"/>
      <c r="D45" s="385"/>
      <c r="E45" s="385"/>
      <c r="F45" s="385"/>
      <c r="G45" s="385"/>
      <c r="H45" s="385"/>
      <c r="I45" s="385"/>
      <c r="J45" s="385"/>
      <c r="K45" s="385"/>
      <c r="L45" s="385"/>
      <c r="M45" s="385"/>
      <c r="N45" s="385"/>
      <c r="O45" s="385"/>
      <c r="P45" s="385"/>
    </row>
    <row r="46" spans="1:16" ht="12.75">
      <c r="A46" s="384"/>
      <c r="B46" s="255"/>
      <c r="C46" s="255"/>
      <c r="D46" s="389"/>
      <c r="E46" s="389"/>
      <c r="F46" s="389"/>
      <c r="G46" s="389"/>
      <c r="H46" s="389"/>
      <c r="I46" s="389"/>
      <c r="J46" s="389"/>
      <c r="K46" s="389"/>
      <c r="L46" s="389"/>
      <c r="M46" s="389"/>
      <c r="N46" s="389"/>
      <c r="O46" s="389"/>
      <c r="P46" s="389"/>
    </row>
    <row r="47" spans="1:16" ht="12.75">
      <c r="A47" s="5"/>
      <c r="B47" s="6"/>
      <c r="C47" s="5"/>
      <c r="D47" s="7"/>
      <c r="E47" s="7"/>
      <c r="F47" s="7"/>
      <c r="G47" s="7"/>
      <c r="H47" s="7"/>
      <c r="I47" s="7"/>
      <c r="J47" s="7"/>
      <c r="K47" s="7"/>
      <c r="L47" s="7"/>
      <c r="M47" s="7"/>
      <c r="N47" s="7"/>
      <c r="O47" s="7"/>
      <c r="P47" s="7"/>
    </row>
    <row r="48" spans="1:16" ht="12.75">
      <c r="A48" s="5"/>
      <c r="B48" s="14"/>
      <c r="C48" s="5"/>
      <c r="D48" s="7"/>
      <c r="E48" s="7"/>
      <c r="F48" s="7"/>
      <c r="G48" s="7"/>
      <c r="H48" s="7"/>
      <c r="I48" s="7"/>
      <c r="J48" s="7"/>
      <c r="K48" s="7"/>
      <c r="L48" s="7"/>
      <c r="M48" s="7"/>
      <c r="N48" s="7"/>
      <c r="O48" s="7"/>
      <c r="P48" s="7"/>
    </row>
    <row r="49" spans="1:16" ht="12.75">
      <c r="A49" s="5"/>
      <c r="B49" s="15"/>
      <c r="C49" s="5"/>
      <c r="D49" s="7"/>
      <c r="E49" s="7"/>
      <c r="F49" s="7"/>
      <c r="G49" s="7"/>
      <c r="H49" s="7"/>
      <c r="I49" s="7"/>
      <c r="J49" s="7"/>
      <c r="K49" s="7"/>
      <c r="L49" s="7"/>
      <c r="M49" s="7"/>
      <c r="N49" s="7"/>
      <c r="O49" s="7"/>
      <c r="P49" s="7"/>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8.75">
      <c r="A52" s="5"/>
      <c r="B52" s="381"/>
      <c r="C52" s="5"/>
      <c r="D52" s="382"/>
      <c r="E52" s="5"/>
      <c r="F52" s="5"/>
      <c r="G52" s="5"/>
      <c r="H52" s="5"/>
      <c r="I52" s="5"/>
      <c r="J52" s="5"/>
      <c r="K52" s="5"/>
      <c r="L52" s="5"/>
      <c r="M52" s="5"/>
      <c r="N52" s="5"/>
      <c r="O52" s="5"/>
      <c r="P52" s="383"/>
    </row>
    <row r="53" spans="1:17" ht="12.75">
      <c r="A53" s="384"/>
      <c r="B53" s="386"/>
      <c r="C53" s="386"/>
      <c r="D53" s="387"/>
      <c r="E53" s="387"/>
      <c r="F53" s="387"/>
      <c r="G53" s="387"/>
      <c r="H53" s="387"/>
      <c r="I53" s="387"/>
      <c r="J53" s="387"/>
      <c r="K53" s="387"/>
      <c r="L53" s="387"/>
      <c r="M53" s="387"/>
      <c r="N53" s="387"/>
      <c r="O53" s="387"/>
      <c r="P53" s="8"/>
      <c r="Q53" s="387"/>
    </row>
    <row r="54" spans="1:17" ht="12.75">
      <c r="A54" s="388"/>
      <c r="B54" s="222"/>
      <c r="C54" s="384"/>
      <c r="D54" s="385"/>
      <c r="E54" s="385"/>
      <c r="F54" s="385"/>
      <c r="G54" s="385"/>
      <c r="H54" s="385"/>
      <c r="I54" s="385"/>
      <c r="J54" s="385"/>
      <c r="K54" s="385"/>
      <c r="L54" s="385"/>
      <c r="M54" s="385"/>
      <c r="N54" s="385"/>
      <c r="O54" s="385"/>
      <c r="P54" s="385"/>
      <c r="Q54" s="8"/>
    </row>
    <row r="55" spans="1:17" ht="12.75">
      <c r="A55" s="388"/>
      <c r="B55" s="222"/>
      <c r="C55" s="222"/>
      <c r="D55" s="385"/>
      <c r="E55" s="385"/>
      <c r="F55" s="385"/>
      <c r="G55" s="385"/>
      <c r="H55" s="385"/>
      <c r="I55" s="385"/>
      <c r="J55" s="385"/>
      <c r="K55" s="385"/>
      <c r="L55" s="385"/>
      <c r="M55" s="385"/>
      <c r="N55" s="385"/>
      <c r="O55" s="385"/>
      <c r="P55" s="385"/>
      <c r="Q55" s="8"/>
    </row>
    <row r="56" spans="1:17" ht="12.75">
      <c r="A56" s="388"/>
      <c r="B56" s="222"/>
      <c r="C56" s="384"/>
      <c r="D56" s="385"/>
      <c r="E56" s="385"/>
      <c r="F56" s="385"/>
      <c r="G56" s="385"/>
      <c r="H56" s="385"/>
      <c r="I56" s="385"/>
      <c r="J56" s="385"/>
      <c r="K56" s="385"/>
      <c r="L56" s="385"/>
      <c r="M56" s="385"/>
      <c r="N56" s="385"/>
      <c r="O56" s="385"/>
      <c r="P56" s="385"/>
      <c r="Q56" s="8"/>
    </row>
    <row r="57" spans="1:17" ht="12.75">
      <c r="A57" s="388"/>
      <c r="B57" s="384"/>
      <c r="C57" s="384"/>
      <c r="D57" s="385"/>
      <c r="E57" s="385"/>
      <c r="F57" s="385"/>
      <c r="G57" s="385"/>
      <c r="H57" s="385"/>
      <c r="I57" s="385"/>
      <c r="J57" s="385"/>
      <c r="K57" s="385"/>
      <c r="L57" s="385"/>
      <c r="M57" s="385"/>
      <c r="N57" s="385"/>
      <c r="O57" s="385"/>
      <c r="P57" s="385"/>
      <c r="Q57" s="8"/>
    </row>
    <row r="58" spans="1:17" ht="12.75">
      <c r="A58" s="388"/>
      <c r="B58" s="384"/>
      <c r="C58" s="384"/>
      <c r="D58" s="385"/>
      <c r="E58" s="385"/>
      <c r="F58" s="385"/>
      <c r="G58" s="385"/>
      <c r="H58" s="385"/>
      <c r="I58" s="385"/>
      <c r="J58" s="385"/>
      <c r="K58" s="385"/>
      <c r="L58" s="385"/>
      <c r="M58" s="385"/>
      <c r="N58" s="385"/>
      <c r="O58" s="385"/>
      <c r="P58" s="385"/>
      <c r="Q58" s="8"/>
    </row>
    <row r="59" spans="1:17" ht="12.75">
      <c r="A59" s="388"/>
      <c r="B59" s="384"/>
      <c r="C59" s="384"/>
      <c r="D59" s="385"/>
      <c r="E59" s="385"/>
      <c r="F59" s="385"/>
      <c r="G59" s="385"/>
      <c r="H59" s="385"/>
      <c r="I59" s="385"/>
      <c r="J59" s="385"/>
      <c r="K59" s="385"/>
      <c r="L59" s="385"/>
      <c r="M59" s="385"/>
      <c r="N59" s="385"/>
      <c r="O59" s="385"/>
      <c r="P59" s="385"/>
      <c r="Q59" s="8"/>
    </row>
    <row r="60" spans="1:17" ht="12.75">
      <c r="A60" s="388"/>
      <c r="B60" s="384"/>
      <c r="C60" s="384"/>
      <c r="D60" s="385"/>
      <c r="E60" s="385"/>
      <c r="F60" s="385"/>
      <c r="G60" s="385"/>
      <c r="H60" s="385"/>
      <c r="I60" s="385"/>
      <c r="J60" s="385"/>
      <c r="K60" s="385"/>
      <c r="L60" s="385"/>
      <c r="M60" s="385"/>
      <c r="N60" s="385"/>
      <c r="O60" s="385"/>
      <c r="P60" s="385"/>
      <c r="Q60" s="8"/>
    </row>
    <row r="61" spans="1:17" ht="12.75">
      <c r="A61" s="384"/>
      <c r="B61" s="255"/>
      <c r="C61" s="255"/>
      <c r="D61" s="389"/>
      <c r="E61" s="389"/>
      <c r="F61" s="389"/>
      <c r="G61" s="389"/>
      <c r="H61" s="389"/>
      <c r="I61" s="389"/>
      <c r="J61" s="389"/>
      <c r="K61" s="389"/>
      <c r="L61" s="389"/>
      <c r="M61" s="389"/>
      <c r="N61" s="389"/>
      <c r="O61" s="389"/>
      <c r="P61" s="389"/>
      <c r="Q61" s="8"/>
    </row>
    <row r="62" spans="1:16" ht="12.75">
      <c r="A62" s="5"/>
      <c r="B62" s="6"/>
      <c r="C62" s="5"/>
      <c r="D62" s="7"/>
      <c r="E62" s="7"/>
      <c r="F62" s="7"/>
      <c r="G62" s="7"/>
      <c r="H62" s="7"/>
      <c r="I62" s="7"/>
      <c r="J62" s="7"/>
      <c r="K62" s="7"/>
      <c r="L62" s="7"/>
      <c r="M62" s="7"/>
      <c r="N62" s="7"/>
      <c r="O62" s="7"/>
      <c r="P62" s="7"/>
    </row>
    <row r="63" spans="1:16" ht="12.75">
      <c r="A63" s="5"/>
      <c r="B63" s="14"/>
      <c r="C63" s="5"/>
      <c r="D63" s="7"/>
      <c r="E63" s="7"/>
      <c r="F63" s="7"/>
      <c r="G63" s="7"/>
      <c r="H63" s="7"/>
      <c r="I63" s="7"/>
      <c r="J63" s="7"/>
      <c r="K63" s="7"/>
      <c r="L63" s="7"/>
      <c r="M63" s="7"/>
      <c r="N63" s="7"/>
      <c r="O63" s="7"/>
      <c r="P63" s="7"/>
    </row>
    <row r="64" spans="2:16" ht="12.75">
      <c r="B64" s="15"/>
      <c r="C64" s="5"/>
      <c r="D64" s="7"/>
      <c r="E64" s="7"/>
      <c r="F64" s="7"/>
      <c r="G64" s="7"/>
      <c r="H64" s="7"/>
      <c r="I64" s="7"/>
      <c r="J64" s="7"/>
      <c r="K64" s="7"/>
      <c r="L64" s="7"/>
      <c r="M64" s="7"/>
      <c r="N64" s="7"/>
      <c r="O64" s="7"/>
      <c r="P64" s="7"/>
    </row>
  </sheetData>
  <sheetProtection/>
  <mergeCells count="2">
    <mergeCell ref="R9:R14"/>
    <mergeCell ref="B36:P37"/>
  </mergeCells>
  <printOptions/>
  <pageMargins left="0.2755905511811024" right="0.1968503937007874" top="0.8661417322834646" bottom="0.4724409448818898" header="0.1968503937007874" footer="0.2755905511811024"/>
  <pageSetup horizontalDpi="600" verticalDpi="600" orientation="landscape" paperSize="9" scale="9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5.xml><?xml version="1.0" encoding="utf-8"?>
<worksheet xmlns="http://schemas.openxmlformats.org/spreadsheetml/2006/main" xmlns:r="http://schemas.openxmlformats.org/officeDocument/2006/relationships">
  <dimension ref="A1:S42"/>
  <sheetViews>
    <sheetView zoomScale="90" zoomScaleNormal="90" zoomScalePageLayoutView="0" workbookViewId="0" topLeftCell="A1">
      <selection activeCell="B4" sqref="B4"/>
    </sheetView>
  </sheetViews>
  <sheetFormatPr defaultColWidth="9.140625" defaultRowHeight="12.75"/>
  <cols>
    <col min="2" max="2" width="29.8515625" style="0" customWidth="1"/>
    <col min="3" max="3" width="15.00390625" style="0" customWidth="1"/>
    <col min="4" max="16" width="12.7109375" style="0" customWidth="1"/>
  </cols>
  <sheetData>
    <row r="1" spans="2:4" ht="13.5" thickBot="1">
      <c r="B1" s="12"/>
      <c r="D1" s="27"/>
    </row>
    <row r="2" spans="2:19" ht="33" customHeight="1" thickBot="1" thickTop="1">
      <c r="B2" s="387"/>
      <c r="C2" s="387"/>
      <c r="D2" s="392" t="str">
        <f>'Projektni plan'!C6</f>
        <v>1st 3.m. period</v>
      </c>
      <c r="E2" s="163" t="str">
        <f>'Projektni plan'!D6</f>
        <v>2nd 3.m. period</v>
      </c>
      <c r="F2" s="163" t="str">
        <f>'Projektni plan'!E6</f>
        <v>3rd 3.m. period</v>
      </c>
      <c r="G2" s="163" t="str">
        <f>'Projektni plan'!F6</f>
        <v>4th 3.m. period</v>
      </c>
      <c r="H2" s="163" t="str">
        <f>'Projektni plan'!G6</f>
        <v>5th 3.m. period</v>
      </c>
      <c r="I2" s="163" t="str">
        <f>'Projektni plan'!H6</f>
        <v>6th 3.m. period</v>
      </c>
      <c r="J2" s="163" t="str">
        <f>'Projektni plan'!I6</f>
        <v>7th 3.m. period</v>
      </c>
      <c r="K2" s="163" t="str">
        <f>'Projektni plan'!J6</f>
        <v>8th 3.m. period</v>
      </c>
      <c r="L2" s="163" t="str">
        <f>'Projektni plan'!K6</f>
        <v>9th 3.m. period</v>
      </c>
      <c r="M2" s="163" t="str">
        <f>'Projektni plan'!L6</f>
        <v>10th 3.m. period</v>
      </c>
      <c r="N2" s="163" t="str">
        <f>'Projektni plan'!M6</f>
        <v>11th 3.m. period</v>
      </c>
      <c r="O2" s="163" t="str">
        <f>'Projektni plan'!N6</f>
        <v>12th 3.m. period</v>
      </c>
      <c r="P2" s="384"/>
      <c r="Q2" s="384"/>
      <c r="R2" s="8"/>
      <c r="S2" s="8"/>
    </row>
    <row r="3" spans="2:19" ht="14.25" thickBot="1" thickTop="1">
      <c r="B3" s="387"/>
      <c r="C3" s="387"/>
      <c r="D3" s="392" t="str">
        <f>'Projektni plan'!C7</f>
        <v>Q1</v>
      </c>
      <c r="E3" s="163" t="str">
        <f>'Projektni plan'!D7</f>
        <v>Q2</v>
      </c>
      <c r="F3" s="163" t="str">
        <f>'Projektni plan'!E7</f>
        <v>Q3</v>
      </c>
      <c r="G3" s="163" t="str">
        <f>'Projektni plan'!F7</f>
        <v>Q4</v>
      </c>
      <c r="H3" s="163" t="str">
        <f>'Projektni plan'!G7</f>
        <v>Q1</v>
      </c>
      <c r="I3" s="163" t="str">
        <f>'Projektni plan'!H7</f>
        <v>Q2</v>
      </c>
      <c r="J3" s="163" t="str">
        <f>'Projektni plan'!I7</f>
        <v>Q3</v>
      </c>
      <c r="K3" s="163" t="str">
        <f>'Projektni plan'!J7</f>
        <v>Q4</v>
      </c>
      <c r="L3" s="163" t="str">
        <f>'Projektni plan'!K7</f>
        <v>Q1</v>
      </c>
      <c r="M3" s="163" t="str">
        <f>'Projektni plan'!L7</f>
        <v>Q2</v>
      </c>
      <c r="N3" s="163" t="str">
        <f>'Projektni plan'!M7</f>
        <v>Q3</v>
      </c>
      <c r="O3" s="163" t="str">
        <f>'Projektni plan'!N7</f>
        <v>Q4</v>
      </c>
      <c r="P3" s="384"/>
      <c r="Q3" s="384"/>
      <c r="R3" s="8"/>
      <c r="S3" s="8"/>
    </row>
    <row r="4" spans="2:19" ht="13.5" thickTop="1">
      <c r="B4" s="387"/>
      <c r="C4" s="387"/>
      <c r="D4" s="392" t="str">
        <f>'Projektni plan'!C8</f>
        <v>2019.</v>
      </c>
      <c r="E4" s="163" t="str">
        <f>'Projektni plan'!D8</f>
        <v>2019.</v>
      </c>
      <c r="F4" s="163" t="str">
        <f>'Projektni plan'!E8</f>
        <v>2019.</v>
      </c>
      <c r="G4" s="163" t="str">
        <f>'Projektni plan'!F8</f>
        <v>2019.</v>
      </c>
      <c r="H4" s="163" t="str">
        <f>'Projektni plan'!G8</f>
        <v>2020.</v>
      </c>
      <c r="I4" s="163" t="str">
        <f>'Projektni plan'!H8</f>
        <v>2020.</v>
      </c>
      <c r="J4" s="163" t="str">
        <f>'Projektni plan'!I8</f>
        <v>2020.</v>
      </c>
      <c r="K4" s="163" t="str">
        <f>'Projektni plan'!J8</f>
        <v>2020.</v>
      </c>
      <c r="L4" s="163" t="str">
        <f>'Projektni plan'!K8</f>
        <v>2021.</v>
      </c>
      <c r="M4" s="163" t="str">
        <f>'Projektni plan'!L8</f>
        <v>2021.</v>
      </c>
      <c r="N4" s="163" t="str">
        <f>'Projektni plan'!M8</f>
        <v>2021.</v>
      </c>
      <c r="O4" s="163" t="str">
        <f>'Projektni plan'!N8</f>
        <v>2021.</v>
      </c>
      <c r="P4" s="384"/>
      <c r="Q4" s="384"/>
      <c r="R4" s="8"/>
      <c r="S4" s="8"/>
    </row>
    <row r="5" spans="2:19" ht="12.75">
      <c r="B5" s="390"/>
      <c r="C5" s="8"/>
      <c r="D5" s="391"/>
      <c r="E5" s="8"/>
      <c r="F5" s="8"/>
      <c r="G5" s="8"/>
      <c r="H5" s="8"/>
      <c r="I5" s="8"/>
      <c r="J5" s="8"/>
      <c r="K5" s="8"/>
      <c r="L5" s="8"/>
      <c r="M5" s="8"/>
      <c r="N5" s="8"/>
      <c r="O5" s="8"/>
      <c r="P5" s="8"/>
      <c r="Q5" s="8"/>
      <c r="R5" s="8"/>
      <c r="S5" s="8"/>
    </row>
    <row r="6" ht="12.75">
      <c r="B6" s="3"/>
    </row>
    <row r="7" spans="2:14" ht="19.5" thickBot="1">
      <c r="B7" s="25" t="s">
        <v>239</v>
      </c>
      <c r="D7" s="172"/>
      <c r="F7" s="172" t="str">
        <f>Podugovaranje!D7</f>
        <v>PP1/Cro 1</v>
      </c>
      <c r="N7" s="78" t="s">
        <v>138</v>
      </c>
    </row>
    <row r="8" spans="1:16" ht="39" thickTop="1">
      <c r="A8" s="90"/>
      <c r="B8" s="91" t="s">
        <v>26</v>
      </c>
      <c r="C8" s="91" t="s">
        <v>23</v>
      </c>
      <c r="D8" s="31" t="str">
        <f>D2&amp;" "&amp;D3&amp;" "&amp;D4</f>
        <v>1st 3.m. period Q1 2019.</v>
      </c>
      <c r="E8" s="31" t="str">
        <f aca="true" t="shared" si="0" ref="E8:O8">E2&amp;" "&amp;E3&amp;" "&amp;E4</f>
        <v>2nd 3.m. period Q2 2019.</v>
      </c>
      <c r="F8" s="31" t="str">
        <f t="shared" si="0"/>
        <v>3rd 3.m. period Q3 2019.</v>
      </c>
      <c r="G8" s="31" t="str">
        <f t="shared" si="0"/>
        <v>4th 3.m. period Q4 2019.</v>
      </c>
      <c r="H8" s="31" t="str">
        <f t="shared" si="0"/>
        <v>5th 3.m. period Q1 2020.</v>
      </c>
      <c r="I8" s="31" t="str">
        <f t="shared" si="0"/>
        <v>6th 3.m. period Q2 2020.</v>
      </c>
      <c r="J8" s="31" t="str">
        <f t="shared" si="0"/>
        <v>7th 3.m. period Q3 2020.</v>
      </c>
      <c r="K8" s="31" t="str">
        <f t="shared" si="0"/>
        <v>8th 3.m. period Q4 2020.</v>
      </c>
      <c r="L8" s="31" t="str">
        <f t="shared" si="0"/>
        <v>9th 3.m. period Q1 2021.</v>
      </c>
      <c r="M8" s="31" t="str">
        <f t="shared" si="0"/>
        <v>10th 3.m. period Q2 2021.</v>
      </c>
      <c r="N8" s="31" t="str">
        <f t="shared" si="0"/>
        <v>11th 3.m. period Q3 2021.</v>
      </c>
      <c r="O8" s="31" t="str">
        <f t="shared" si="0"/>
        <v>12th 3.m. period Q4 2021.</v>
      </c>
      <c r="P8" s="57" t="s">
        <v>31</v>
      </c>
    </row>
    <row r="9" spans="1:16" ht="12.75">
      <c r="A9" s="92">
        <v>1</v>
      </c>
      <c r="B9" s="24" t="s">
        <v>240</v>
      </c>
      <c r="C9" s="24"/>
      <c r="D9" s="9">
        <v>7000</v>
      </c>
      <c r="E9" s="9">
        <v>0</v>
      </c>
      <c r="F9" s="9">
        <v>7000</v>
      </c>
      <c r="G9" s="9">
        <v>0</v>
      </c>
      <c r="H9" s="9">
        <v>0</v>
      </c>
      <c r="I9" s="9">
        <v>0</v>
      </c>
      <c r="J9" s="9">
        <v>0</v>
      </c>
      <c r="K9" s="9">
        <v>0</v>
      </c>
      <c r="L9" s="9">
        <v>0</v>
      </c>
      <c r="M9" s="9">
        <v>0</v>
      </c>
      <c r="N9" s="9">
        <v>0</v>
      </c>
      <c r="O9" s="9">
        <v>0</v>
      </c>
      <c r="P9" s="65">
        <f aca="true" t="shared" si="1" ref="P9:P15">SUM(D9:O9)</f>
        <v>14000</v>
      </c>
    </row>
    <row r="10" spans="1:16" ht="12.75">
      <c r="A10" s="92">
        <f aca="true" t="shared" si="2" ref="A10:A15">A9+1</f>
        <v>2</v>
      </c>
      <c r="B10" s="24"/>
      <c r="C10" s="24"/>
      <c r="D10" s="9">
        <v>0</v>
      </c>
      <c r="E10" s="9">
        <v>0</v>
      </c>
      <c r="F10" s="9">
        <v>0</v>
      </c>
      <c r="G10" s="9">
        <v>0</v>
      </c>
      <c r="H10" s="9">
        <v>0</v>
      </c>
      <c r="I10" s="9">
        <v>0</v>
      </c>
      <c r="J10" s="9">
        <v>0</v>
      </c>
      <c r="K10" s="9">
        <v>0</v>
      </c>
      <c r="L10" s="9">
        <v>0</v>
      </c>
      <c r="M10" s="9">
        <v>0</v>
      </c>
      <c r="N10" s="9">
        <v>0</v>
      </c>
      <c r="O10" s="9">
        <v>0</v>
      </c>
      <c r="P10" s="65">
        <f t="shared" si="1"/>
        <v>0</v>
      </c>
    </row>
    <row r="11" spans="1:16" ht="12.75">
      <c r="A11" s="92">
        <f t="shared" si="2"/>
        <v>3</v>
      </c>
      <c r="B11" s="24"/>
      <c r="C11" s="8"/>
      <c r="D11" s="9">
        <v>0</v>
      </c>
      <c r="E11" s="9">
        <v>0</v>
      </c>
      <c r="F11" s="9">
        <v>0</v>
      </c>
      <c r="G11" s="9">
        <v>0</v>
      </c>
      <c r="H11" s="9">
        <v>0</v>
      </c>
      <c r="I11" s="9">
        <v>0</v>
      </c>
      <c r="J11" s="9">
        <v>0</v>
      </c>
      <c r="K11" s="9">
        <v>0</v>
      </c>
      <c r="L11" s="9">
        <v>0</v>
      </c>
      <c r="M11" s="9">
        <v>0</v>
      </c>
      <c r="N11" s="9">
        <v>0</v>
      </c>
      <c r="O11" s="9">
        <v>0</v>
      </c>
      <c r="P11" s="65">
        <f t="shared" si="1"/>
        <v>0</v>
      </c>
    </row>
    <row r="12" spans="1:16" ht="12.75">
      <c r="A12" s="92">
        <f t="shared" si="2"/>
        <v>4</v>
      </c>
      <c r="B12" s="8"/>
      <c r="C12" s="8"/>
      <c r="D12" s="9">
        <v>0</v>
      </c>
      <c r="E12" s="9">
        <v>0</v>
      </c>
      <c r="F12" s="9">
        <v>0</v>
      </c>
      <c r="G12" s="9">
        <v>0</v>
      </c>
      <c r="H12" s="9">
        <v>0</v>
      </c>
      <c r="I12" s="9">
        <v>0</v>
      </c>
      <c r="J12" s="9">
        <v>0</v>
      </c>
      <c r="K12" s="9">
        <v>0</v>
      </c>
      <c r="L12" s="9">
        <v>0</v>
      </c>
      <c r="M12" s="9">
        <v>0</v>
      </c>
      <c r="N12" s="9">
        <v>0</v>
      </c>
      <c r="O12" s="9">
        <v>0</v>
      </c>
      <c r="P12" s="65">
        <f t="shared" si="1"/>
        <v>0</v>
      </c>
    </row>
    <row r="13" spans="1:16" ht="12.75">
      <c r="A13" s="92">
        <f t="shared" si="2"/>
        <v>5</v>
      </c>
      <c r="B13" s="8"/>
      <c r="C13" s="8"/>
      <c r="D13" s="9">
        <v>0</v>
      </c>
      <c r="E13" s="9">
        <v>0</v>
      </c>
      <c r="F13" s="9">
        <v>0</v>
      </c>
      <c r="G13" s="9">
        <v>0</v>
      </c>
      <c r="H13" s="9">
        <v>0</v>
      </c>
      <c r="I13" s="9">
        <v>0</v>
      </c>
      <c r="J13" s="9">
        <v>0</v>
      </c>
      <c r="K13" s="9">
        <v>0</v>
      </c>
      <c r="L13" s="9">
        <v>0</v>
      </c>
      <c r="M13" s="9">
        <v>0</v>
      </c>
      <c r="N13" s="9">
        <v>0</v>
      </c>
      <c r="O13" s="9">
        <v>0</v>
      </c>
      <c r="P13" s="65">
        <f t="shared" si="1"/>
        <v>0</v>
      </c>
    </row>
    <row r="14" spans="1:16" ht="12.75">
      <c r="A14" s="92">
        <f t="shared" si="2"/>
        <v>6</v>
      </c>
      <c r="B14" s="8"/>
      <c r="C14" s="8"/>
      <c r="D14" s="9">
        <v>0</v>
      </c>
      <c r="E14" s="9">
        <v>0</v>
      </c>
      <c r="F14" s="9">
        <v>0</v>
      </c>
      <c r="G14" s="9">
        <v>0</v>
      </c>
      <c r="H14" s="9">
        <v>0</v>
      </c>
      <c r="I14" s="9">
        <v>0</v>
      </c>
      <c r="J14" s="9">
        <v>0</v>
      </c>
      <c r="K14" s="9">
        <v>0</v>
      </c>
      <c r="L14" s="9">
        <v>0</v>
      </c>
      <c r="M14" s="9">
        <v>0</v>
      </c>
      <c r="N14" s="9">
        <v>0</v>
      </c>
      <c r="O14" s="9">
        <v>0</v>
      </c>
      <c r="P14" s="65">
        <f t="shared" si="1"/>
        <v>0</v>
      </c>
    </row>
    <row r="15" spans="1:16" ht="12.75">
      <c r="A15" s="92">
        <f t="shared" si="2"/>
        <v>7</v>
      </c>
      <c r="B15" s="8"/>
      <c r="C15" s="8"/>
      <c r="D15" s="9">
        <v>0</v>
      </c>
      <c r="E15" s="9">
        <v>0</v>
      </c>
      <c r="F15" s="9">
        <v>0</v>
      </c>
      <c r="G15" s="9">
        <v>0</v>
      </c>
      <c r="H15" s="9">
        <v>0</v>
      </c>
      <c r="I15" s="9">
        <v>0</v>
      </c>
      <c r="J15" s="9">
        <v>0</v>
      </c>
      <c r="K15" s="9">
        <v>0</v>
      </c>
      <c r="L15" s="9">
        <v>0</v>
      </c>
      <c r="M15" s="9">
        <v>0</v>
      </c>
      <c r="N15" s="9">
        <v>0</v>
      </c>
      <c r="O15" s="9">
        <v>0</v>
      </c>
      <c r="P15" s="65">
        <f t="shared" si="1"/>
        <v>0</v>
      </c>
    </row>
    <row r="16" spans="1:16" ht="13.5" thickBot="1">
      <c r="A16" s="93"/>
      <c r="B16" s="94" t="str">
        <f>P8</f>
        <v>Total Subcontracting costs</v>
      </c>
      <c r="C16" s="94" t="str">
        <f>F7</f>
        <v>PP1/Cro 1</v>
      </c>
      <c r="D16" s="95">
        <f aca="true" t="shared" si="3" ref="D16:P16">SUM(D9:D15)</f>
        <v>7000</v>
      </c>
      <c r="E16" s="95">
        <f t="shared" si="3"/>
        <v>0</v>
      </c>
      <c r="F16" s="95">
        <f t="shared" si="3"/>
        <v>7000</v>
      </c>
      <c r="G16" s="95">
        <f t="shared" si="3"/>
        <v>0</v>
      </c>
      <c r="H16" s="95">
        <f t="shared" si="3"/>
        <v>0</v>
      </c>
      <c r="I16" s="95">
        <f t="shared" si="3"/>
        <v>0</v>
      </c>
      <c r="J16" s="95">
        <f t="shared" si="3"/>
        <v>0</v>
      </c>
      <c r="K16" s="95">
        <f t="shared" si="3"/>
        <v>0</v>
      </c>
      <c r="L16" s="95">
        <f>SUM(L9:L15)</f>
        <v>0</v>
      </c>
      <c r="M16" s="95">
        <f t="shared" si="3"/>
        <v>0</v>
      </c>
      <c r="N16" s="95">
        <f t="shared" si="3"/>
        <v>0</v>
      </c>
      <c r="O16" s="95">
        <f t="shared" si="3"/>
        <v>0</v>
      </c>
      <c r="P16" s="96">
        <f t="shared" si="3"/>
        <v>14000</v>
      </c>
    </row>
    <row r="17" ht="13.5" thickTop="1"/>
    <row r="18" ht="12.75">
      <c r="B18" s="216" t="s">
        <v>217</v>
      </c>
    </row>
    <row r="19" spans="1:16" ht="12.75">
      <c r="A19" s="14"/>
      <c r="B19" s="434" t="s">
        <v>242</v>
      </c>
      <c r="C19" s="434"/>
      <c r="D19" s="434"/>
      <c r="E19" s="434"/>
      <c r="F19" s="434"/>
      <c r="G19" s="434"/>
      <c r="H19" s="434"/>
      <c r="I19" s="434"/>
      <c r="J19" s="434"/>
      <c r="K19" s="434"/>
      <c r="L19" s="434"/>
      <c r="M19" s="434"/>
      <c r="N19" s="434"/>
      <c r="O19" s="434"/>
      <c r="P19" s="434"/>
    </row>
    <row r="20" spans="2:16" ht="12.75">
      <c r="B20" s="434"/>
      <c r="C20" s="434"/>
      <c r="D20" s="434"/>
      <c r="E20" s="434"/>
      <c r="F20" s="434"/>
      <c r="G20" s="434"/>
      <c r="H20" s="434"/>
      <c r="I20" s="434"/>
      <c r="J20" s="434"/>
      <c r="K20" s="434"/>
      <c r="L20" s="434"/>
      <c r="M20" s="434"/>
      <c r="N20" s="434"/>
      <c r="O20" s="434"/>
      <c r="P20" s="434"/>
    </row>
    <row r="21" spans="2:16" ht="12.75">
      <c r="B21" s="434"/>
      <c r="C21" s="434"/>
      <c r="D21" s="434"/>
      <c r="E21" s="434"/>
      <c r="F21" s="434"/>
      <c r="G21" s="434"/>
      <c r="H21" s="434"/>
      <c r="I21" s="434"/>
      <c r="J21" s="434"/>
      <c r="K21" s="434"/>
      <c r="L21" s="434"/>
      <c r="M21" s="434"/>
      <c r="N21" s="434"/>
      <c r="O21" s="434"/>
      <c r="P21" s="434"/>
    </row>
    <row r="22" spans="2:16" ht="12.75">
      <c r="B22" s="393"/>
      <c r="C22" s="393"/>
      <c r="D22" s="393"/>
      <c r="E22" s="393"/>
      <c r="F22" s="393"/>
      <c r="G22" s="393"/>
      <c r="H22" s="393"/>
      <c r="I22" s="393"/>
      <c r="J22" s="393"/>
      <c r="K22" s="393"/>
      <c r="L22" s="393"/>
      <c r="M22" s="393"/>
      <c r="N22" s="393"/>
      <c r="O22" s="393"/>
      <c r="P22" s="393"/>
    </row>
    <row r="23" spans="2:16" ht="12.75">
      <c r="B23" s="393"/>
      <c r="C23" s="393"/>
      <c r="D23" s="393"/>
      <c r="E23" s="393"/>
      <c r="F23" s="393"/>
      <c r="G23" s="393"/>
      <c r="H23" s="393"/>
      <c r="I23" s="393"/>
      <c r="J23" s="393"/>
      <c r="K23" s="393"/>
      <c r="L23" s="393"/>
      <c r="M23" s="393"/>
      <c r="N23" s="393"/>
      <c r="O23" s="393"/>
      <c r="P23" s="393"/>
    </row>
    <row r="24" spans="2:14" ht="19.5" thickBot="1">
      <c r="B24" s="25" t="s">
        <v>239</v>
      </c>
      <c r="D24" s="172"/>
      <c r="F24" s="172" t="str">
        <f>Podugovaranje!D22</f>
        <v>PP2/Cro 2</v>
      </c>
      <c r="N24" s="78" t="s">
        <v>138</v>
      </c>
    </row>
    <row r="25" spans="1:16" ht="39" thickTop="1">
      <c r="A25" s="90"/>
      <c r="B25" s="91" t="s">
        <v>26</v>
      </c>
      <c r="C25" s="91" t="s">
        <v>23</v>
      </c>
      <c r="D25" s="31" t="str">
        <f>D8</f>
        <v>1st 3.m. period Q1 2019.</v>
      </c>
      <c r="E25" s="31" t="str">
        <f aca="true" t="shared" si="4" ref="E25:O25">E8</f>
        <v>2nd 3.m. period Q2 2019.</v>
      </c>
      <c r="F25" s="31" t="str">
        <f t="shared" si="4"/>
        <v>3rd 3.m. period Q3 2019.</v>
      </c>
      <c r="G25" s="31" t="str">
        <f t="shared" si="4"/>
        <v>4th 3.m. period Q4 2019.</v>
      </c>
      <c r="H25" s="31" t="str">
        <f t="shared" si="4"/>
        <v>5th 3.m. period Q1 2020.</v>
      </c>
      <c r="I25" s="31" t="str">
        <f t="shared" si="4"/>
        <v>6th 3.m. period Q2 2020.</v>
      </c>
      <c r="J25" s="31" t="str">
        <f t="shared" si="4"/>
        <v>7th 3.m. period Q3 2020.</v>
      </c>
      <c r="K25" s="31" t="str">
        <f t="shared" si="4"/>
        <v>8th 3.m. period Q4 2020.</v>
      </c>
      <c r="L25" s="31" t="str">
        <f t="shared" si="4"/>
        <v>9th 3.m. period Q1 2021.</v>
      </c>
      <c r="M25" s="31" t="str">
        <f t="shared" si="4"/>
        <v>10th 3.m. period Q2 2021.</v>
      </c>
      <c r="N25" s="31" t="str">
        <f t="shared" si="4"/>
        <v>11th 3.m. period Q3 2021.</v>
      </c>
      <c r="O25" s="31" t="str">
        <f t="shared" si="4"/>
        <v>12th 3.m. period Q4 2021.</v>
      </c>
      <c r="P25" s="57" t="s">
        <v>31</v>
      </c>
    </row>
    <row r="26" spans="1:16" ht="12.75">
      <c r="A26" s="92">
        <v>1</v>
      </c>
      <c r="B26" s="24" t="s">
        <v>241</v>
      </c>
      <c r="C26" s="24"/>
      <c r="D26" s="9">
        <v>7000</v>
      </c>
      <c r="E26" s="9">
        <v>7000</v>
      </c>
      <c r="F26" s="9">
        <v>0</v>
      </c>
      <c r="G26" s="9">
        <v>7000</v>
      </c>
      <c r="H26" s="9">
        <v>0</v>
      </c>
      <c r="I26" s="9">
        <v>0</v>
      </c>
      <c r="J26" s="9">
        <v>0</v>
      </c>
      <c r="K26" s="9">
        <v>0</v>
      </c>
      <c r="L26" s="9">
        <v>0</v>
      </c>
      <c r="M26" s="9">
        <v>0</v>
      </c>
      <c r="N26" s="9">
        <v>0</v>
      </c>
      <c r="O26" s="9">
        <v>0</v>
      </c>
      <c r="P26" s="65">
        <f aca="true" t="shared" si="5" ref="P26:P32">SUM(D26:O26)</f>
        <v>21000</v>
      </c>
    </row>
    <row r="27" spans="1:16" ht="12.75">
      <c r="A27" s="92">
        <f aca="true" t="shared" si="6" ref="A27:A32">A26+1</f>
        <v>2</v>
      </c>
      <c r="B27" s="24"/>
      <c r="C27" s="24"/>
      <c r="D27" s="9">
        <v>0</v>
      </c>
      <c r="E27" s="9">
        <v>0</v>
      </c>
      <c r="F27" s="9">
        <v>0</v>
      </c>
      <c r="G27" s="9">
        <v>0</v>
      </c>
      <c r="H27" s="9">
        <v>0</v>
      </c>
      <c r="I27" s="9">
        <v>0</v>
      </c>
      <c r="J27" s="9">
        <v>0</v>
      </c>
      <c r="K27" s="9">
        <v>0</v>
      </c>
      <c r="L27" s="9">
        <v>0</v>
      </c>
      <c r="M27" s="9">
        <v>0</v>
      </c>
      <c r="N27" s="9">
        <v>0</v>
      </c>
      <c r="O27" s="9">
        <v>0</v>
      </c>
      <c r="P27" s="65">
        <f t="shared" si="5"/>
        <v>0</v>
      </c>
    </row>
    <row r="28" spans="1:16" ht="12.75">
      <c r="A28" s="92">
        <f t="shared" si="6"/>
        <v>3</v>
      </c>
      <c r="B28" s="24"/>
      <c r="C28" s="8"/>
      <c r="D28" s="9">
        <v>0</v>
      </c>
      <c r="E28" s="9">
        <v>0</v>
      </c>
      <c r="F28" s="9">
        <v>0</v>
      </c>
      <c r="G28" s="9">
        <v>0</v>
      </c>
      <c r="H28" s="9">
        <v>0</v>
      </c>
      <c r="I28" s="9">
        <v>0</v>
      </c>
      <c r="J28" s="9">
        <v>0</v>
      </c>
      <c r="K28" s="9">
        <v>0</v>
      </c>
      <c r="L28" s="9">
        <v>0</v>
      </c>
      <c r="M28" s="9">
        <v>0</v>
      </c>
      <c r="N28" s="9">
        <v>0</v>
      </c>
      <c r="O28" s="9">
        <v>0</v>
      </c>
      <c r="P28" s="65">
        <f t="shared" si="5"/>
        <v>0</v>
      </c>
    </row>
    <row r="29" spans="1:16" ht="12.75">
      <c r="A29" s="92">
        <f t="shared" si="6"/>
        <v>4</v>
      </c>
      <c r="B29" s="8"/>
      <c r="C29" s="8"/>
      <c r="D29" s="9">
        <v>0</v>
      </c>
      <c r="E29" s="9">
        <v>0</v>
      </c>
      <c r="F29" s="9">
        <v>0</v>
      </c>
      <c r="G29" s="9">
        <v>0</v>
      </c>
      <c r="H29" s="9">
        <v>0</v>
      </c>
      <c r="I29" s="9">
        <v>0</v>
      </c>
      <c r="J29" s="9">
        <v>0</v>
      </c>
      <c r="K29" s="9">
        <v>0</v>
      </c>
      <c r="L29" s="9">
        <v>0</v>
      </c>
      <c r="M29" s="9">
        <v>0</v>
      </c>
      <c r="N29" s="9">
        <v>0</v>
      </c>
      <c r="O29" s="9">
        <v>0</v>
      </c>
      <c r="P29" s="65">
        <f t="shared" si="5"/>
        <v>0</v>
      </c>
    </row>
    <row r="30" spans="1:16" ht="12.75">
      <c r="A30" s="92">
        <f t="shared" si="6"/>
        <v>5</v>
      </c>
      <c r="B30" s="8"/>
      <c r="C30" s="8"/>
      <c r="D30" s="9">
        <v>0</v>
      </c>
      <c r="E30" s="9">
        <v>0</v>
      </c>
      <c r="F30" s="9">
        <v>0</v>
      </c>
      <c r="G30" s="9">
        <v>0</v>
      </c>
      <c r="H30" s="9">
        <v>0</v>
      </c>
      <c r="I30" s="9">
        <v>0</v>
      </c>
      <c r="J30" s="9">
        <v>0</v>
      </c>
      <c r="K30" s="9">
        <v>0</v>
      </c>
      <c r="L30" s="9">
        <v>0</v>
      </c>
      <c r="M30" s="9">
        <v>0</v>
      </c>
      <c r="N30" s="9">
        <v>0</v>
      </c>
      <c r="O30" s="9">
        <v>0</v>
      </c>
      <c r="P30" s="65">
        <f t="shared" si="5"/>
        <v>0</v>
      </c>
    </row>
    <row r="31" spans="1:16" ht="12.75">
      <c r="A31" s="92">
        <f t="shared" si="6"/>
        <v>6</v>
      </c>
      <c r="B31" s="8"/>
      <c r="C31" s="8"/>
      <c r="D31" s="9">
        <v>0</v>
      </c>
      <c r="E31" s="9">
        <v>0</v>
      </c>
      <c r="F31" s="9">
        <v>0</v>
      </c>
      <c r="G31" s="9">
        <v>0</v>
      </c>
      <c r="H31" s="9">
        <v>0</v>
      </c>
      <c r="I31" s="9">
        <v>0</v>
      </c>
      <c r="J31" s="9">
        <v>0</v>
      </c>
      <c r="K31" s="9">
        <v>0</v>
      </c>
      <c r="L31" s="9">
        <v>0</v>
      </c>
      <c r="M31" s="9">
        <v>0</v>
      </c>
      <c r="N31" s="9">
        <v>0</v>
      </c>
      <c r="O31" s="9">
        <v>0</v>
      </c>
      <c r="P31" s="65">
        <f t="shared" si="5"/>
        <v>0</v>
      </c>
    </row>
    <row r="32" spans="1:16" ht="12.75">
      <c r="A32" s="92">
        <f t="shared" si="6"/>
        <v>7</v>
      </c>
      <c r="B32" s="8"/>
      <c r="C32" s="8"/>
      <c r="D32" s="9">
        <v>0</v>
      </c>
      <c r="E32" s="9">
        <v>0</v>
      </c>
      <c r="F32" s="9">
        <v>0</v>
      </c>
      <c r="G32" s="9">
        <v>0</v>
      </c>
      <c r="H32" s="9">
        <v>0</v>
      </c>
      <c r="I32" s="9">
        <v>0</v>
      </c>
      <c r="J32" s="9">
        <v>0</v>
      </c>
      <c r="K32" s="9">
        <v>0</v>
      </c>
      <c r="L32" s="9">
        <v>0</v>
      </c>
      <c r="M32" s="9">
        <v>0</v>
      </c>
      <c r="N32" s="9">
        <v>0</v>
      </c>
      <c r="O32" s="9">
        <v>0</v>
      </c>
      <c r="P32" s="65">
        <f t="shared" si="5"/>
        <v>0</v>
      </c>
    </row>
    <row r="33" spans="1:16" ht="13.5" thickBot="1">
      <c r="A33" s="93"/>
      <c r="B33" s="94" t="str">
        <f>P25</f>
        <v>Total Subcontracting costs</v>
      </c>
      <c r="C33" s="94" t="str">
        <f>F24</f>
        <v>PP2/Cro 2</v>
      </c>
      <c r="D33" s="95">
        <f aca="true" t="shared" si="7" ref="D33:P33">SUM(D26:D32)</f>
        <v>7000</v>
      </c>
      <c r="E33" s="95">
        <f t="shared" si="7"/>
        <v>7000</v>
      </c>
      <c r="F33" s="95">
        <f t="shared" si="7"/>
        <v>0</v>
      </c>
      <c r="G33" s="95">
        <f t="shared" si="7"/>
        <v>7000</v>
      </c>
      <c r="H33" s="95">
        <f t="shared" si="7"/>
        <v>0</v>
      </c>
      <c r="I33" s="95">
        <f t="shared" si="7"/>
        <v>0</v>
      </c>
      <c r="J33" s="95">
        <f t="shared" si="7"/>
        <v>0</v>
      </c>
      <c r="K33" s="95">
        <f t="shared" si="7"/>
        <v>0</v>
      </c>
      <c r="L33" s="95">
        <f t="shared" si="7"/>
        <v>0</v>
      </c>
      <c r="M33" s="95">
        <f t="shared" si="7"/>
        <v>0</v>
      </c>
      <c r="N33" s="95">
        <f t="shared" si="7"/>
        <v>0</v>
      </c>
      <c r="O33" s="95">
        <f t="shared" si="7"/>
        <v>0</v>
      </c>
      <c r="P33" s="96">
        <f t="shared" si="7"/>
        <v>21000</v>
      </c>
    </row>
    <row r="34" ht="13.5" thickTop="1"/>
    <row r="35" ht="12.75">
      <c r="B35" s="216" t="s">
        <v>217</v>
      </c>
    </row>
    <row r="36" spans="2:16" ht="12.75">
      <c r="B36" s="434" t="s">
        <v>242</v>
      </c>
      <c r="C36" s="434"/>
      <c r="D36" s="434"/>
      <c r="E36" s="434"/>
      <c r="F36" s="434"/>
      <c r="G36" s="434"/>
      <c r="H36" s="434"/>
      <c r="I36" s="434"/>
      <c r="J36" s="434"/>
      <c r="K36" s="434"/>
      <c r="L36" s="434"/>
      <c r="M36" s="434"/>
      <c r="N36" s="434"/>
      <c r="O36" s="434"/>
      <c r="P36" s="434"/>
    </row>
    <row r="37" spans="2:16" ht="12.75">
      <c r="B37" s="434"/>
      <c r="C37" s="434"/>
      <c r="D37" s="434"/>
      <c r="E37" s="434"/>
      <c r="F37" s="434"/>
      <c r="G37" s="434"/>
      <c r="H37" s="434"/>
      <c r="I37" s="434"/>
      <c r="J37" s="434"/>
      <c r="K37" s="434"/>
      <c r="L37" s="434"/>
      <c r="M37" s="434"/>
      <c r="N37" s="434"/>
      <c r="O37" s="434"/>
      <c r="P37" s="434"/>
    </row>
    <row r="38" spans="2:16" ht="12.75">
      <c r="B38" s="434"/>
      <c r="C38" s="434"/>
      <c r="D38" s="434"/>
      <c r="E38" s="434"/>
      <c r="F38" s="434"/>
      <c r="G38" s="434"/>
      <c r="H38" s="434"/>
      <c r="I38" s="434"/>
      <c r="J38" s="434"/>
      <c r="K38" s="434"/>
      <c r="L38" s="434"/>
      <c r="M38" s="434"/>
      <c r="N38" s="434"/>
      <c r="O38" s="434"/>
      <c r="P38" s="434"/>
    </row>
    <row r="40" spans="2:18" ht="12.75">
      <c r="B40" s="216" t="s">
        <v>217</v>
      </c>
      <c r="C40" s="6"/>
      <c r="D40" s="6"/>
      <c r="E40" s="5"/>
      <c r="F40" s="22"/>
      <c r="G40" s="22"/>
      <c r="H40" s="7"/>
      <c r="I40" s="7"/>
      <c r="J40" s="7"/>
      <c r="K40" s="7"/>
      <c r="L40" s="7"/>
      <c r="M40" s="7"/>
      <c r="N40" s="7"/>
      <c r="O40" s="7"/>
      <c r="P40" s="7"/>
      <c r="Q40" s="7"/>
      <c r="R40" s="7"/>
    </row>
    <row r="41" spans="2:18" ht="12.75" customHeight="1">
      <c r="B41" s="441" t="s">
        <v>246</v>
      </c>
      <c r="C41" s="441"/>
      <c r="D41" s="441"/>
      <c r="E41" s="441"/>
      <c r="F41" s="441"/>
      <c r="G41" s="441"/>
      <c r="H41" s="441"/>
      <c r="I41" s="441"/>
      <c r="J41" s="441"/>
      <c r="K41" s="441"/>
      <c r="L41" s="441"/>
      <c r="M41" s="441"/>
      <c r="N41" s="441"/>
      <c r="O41" s="416"/>
      <c r="P41" s="416"/>
      <c r="Q41" s="416"/>
      <c r="R41" s="416"/>
    </row>
    <row r="42" spans="2:18" ht="12.75">
      <c r="B42" s="441"/>
      <c r="C42" s="441"/>
      <c r="D42" s="441"/>
      <c r="E42" s="441"/>
      <c r="F42" s="441"/>
      <c r="G42" s="441"/>
      <c r="H42" s="441"/>
      <c r="I42" s="441"/>
      <c r="J42" s="441"/>
      <c r="K42" s="441"/>
      <c r="L42" s="441"/>
      <c r="M42" s="441"/>
      <c r="N42" s="441"/>
      <c r="O42" s="416"/>
      <c r="P42" s="416"/>
      <c r="Q42" s="416"/>
      <c r="R42" s="416"/>
    </row>
  </sheetData>
  <sheetProtection/>
  <mergeCells count="3">
    <mergeCell ref="B19:P21"/>
    <mergeCell ref="B36:P38"/>
    <mergeCell ref="B41:N4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1"/>
  <sheetViews>
    <sheetView zoomScale="90" zoomScaleNormal="90" workbookViewId="0" topLeftCell="A7">
      <selection activeCell="B43" sqref="B43"/>
    </sheetView>
  </sheetViews>
  <sheetFormatPr defaultColWidth="9.140625" defaultRowHeight="12.75"/>
  <cols>
    <col min="1" max="1" width="4.57421875" style="19" customWidth="1"/>
    <col min="2" max="2" width="41.28125" style="19" customWidth="1"/>
    <col min="3" max="3" width="15.140625" style="19" customWidth="1"/>
    <col min="4" max="4" width="13.140625" style="19" customWidth="1"/>
    <col min="5" max="5" width="12.8515625" style="19" customWidth="1"/>
    <col min="6" max="6" width="12.00390625" style="19" customWidth="1"/>
    <col min="7" max="7" width="11.57421875" style="19" customWidth="1"/>
    <col min="8" max="8" width="11.00390625" style="19" customWidth="1"/>
    <col min="9" max="9" width="11.28125" style="19" customWidth="1"/>
    <col min="10" max="10" width="11.140625" style="19" customWidth="1"/>
    <col min="11" max="11" width="12.8515625" style="19" customWidth="1"/>
    <col min="12" max="12" width="12.28125" style="19" customWidth="1"/>
    <col min="13" max="13" width="13.8515625" style="19" customWidth="1"/>
    <col min="14" max="14" width="12.28125" style="19" customWidth="1"/>
    <col min="15" max="15" width="13.00390625" style="19" customWidth="1"/>
    <col min="16" max="16" width="12.421875" style="19" customWidth="1"/>
    <col min="17" max="17" width="8.7109375" style="19" customWidth="1"/>
    <col min="18" max="16384" width="9.140625" style="19" customWidth="1"/>
  </cols>
  <sheetData>
    <row r="1" spans="2:16" ht="27" customHeight="1" thickBot="1">
      <c r="B1" s="25" t="s">
        <v>47</v>
      </c>
      <c r="C1" s="173" t="str">
        <f>Podugovaranje!D7</f>
        <v>PP1/Cro 1</v>
      </c>
      <c r="H1" s="17"/>
      <c r="I1" s="2"/>
      <c r="J1" s="2"/>
      <c r="K1" s="2"/>
      <c r="L1" s="2"/>
      <c r="M1" s="2"/>
      <c r="N1" s="2"/>
      <c r="O1" s="2"/>
      <c r="P1" s="78" t="s">
        <v>138</v>
      </c>
    </row>
    <row r="2" spans="1:16" ht="39" customHeight="1" thickTop="1">
      <c r="A2" s="52"/>
      <c r="B2" s="53" t="str">
        <f>Podugovaranje!B23</f>
        <v>Expressions</v>
      </c>
      <c r="C2" s="53" t="str">
        <f>Podugovaranje!C23</f>
        <v>Project assignment</v>
      </c>
      <c r="D2" s="394" t="str">
        <f>'Putni troškovi'!D8</f>
        <v>1st 3.m. period Q1 2019.</v>
      </c>
      <c r="E2" s="394" t="str">
        <f>'Putni troškovi'!E8</f>
        <v>2nd 3.m. period Q2 2019.</v>
      </c>
      <c r="F2" s="394" t="str">
        <f>'Putni troškovi'!F8</f>
        <v>3rd 3.m. period Q3 2019.</v>
      </c>
      <c r="G2" s="394" t="str">
        <f>'Putni troškovi'!G8</f>
        <v>4th 3.m. period Q4 2019.</v>
      </c>
      <c r="H2" s="394" t="str">
        <f>'Putni troškovi'!H8</f>
        <v>5th 3.m. period Q1 2020.</v>
      </c>
      <c r="I2" s="394" t="str">
        <f>'Putni troškovi'!I8</f>
        <v>6th 3.m. period Q2 2020.</v>
      </c>
      <c r="J2" s="394" t="str">
        <f>'Putni troškovi'!J8</f>
        <v>7th 3.m. period Q3 2020.</v>
      </c>
      <c r="K2" s="394" t="str">
        <f>'Putni troškovi'!K8</f>
        <v>8th 3.m. period Q4 2020.</v>
      </c>
      <c r="L2" s="394" t="str">
        <f>'Putni troškovi'!L8</f>
        <v>9th 3.m. period Q1 2021.</v>
      </c>
      <c r="M2" s="394" t="str">
        <f>'Putni troškovi'!M8</f>
        <v>10th 3.m. period Q2 2021.</v>
      </c>
      <c r="N2" s="394" t="str">
        <f>'Putni troškovi'!N8</f>
        <v>11th 3.m. period Q3 2021.</v>
      </c>
      <c r="O2" s="394" t="str">
        <f>'Putni troškovi'!O8</f>
        <v>12th 3.m. period Q4 2021.</v>
      </c>
      <c r="P2" s="98" t="s">
        <v>34</v>
      </c>
    </row>
    <row r="3" spans="1:16" ht="12.75">
      <c r="A3" s="54">
        <v>1</v>
      </c>
      <c r="B3" s="62" t="s">
        <v>35</v>
      </c>
      <c r="C3" s="60"/>
      <c r="D3" s="55">
        <v>15000</v>
      </c>
      <c r="E3" s="55">
        <v>15000</v>
      </c>
      <c r="F3" s="55">
        <v>15000</v>
      </c>
      <c r="G3" s="55">
        <v>15000</v>
      </c>
      <c r="H3" s="55">
        <v>0</v>
      </c>
      <c r="I3" s="55">
        <v>0</v>
      </c>
      <c r="J3" s="55">
        <v>0</v>
      </c>
      <c r="K3" s="55">
        <v>0</v>
      </c>
      <c r="L3" s="55">
        <v>0</v>
      </c>
      <c r="M3" s="55">
        <v>0</v>
      </c>
      <c r="N3" s="55">
        <v>0</v>
      </c>
      <c r="O3" s="55">
        <v>0</v>
      </c>
      <c r="P3" s="86">
        <f>SUM(D3:O3)</f>
        <v>60000</v>
      </c>
    </row>
    <row r="4" spans="1:16" ht="12.75">
      <c r="A4" s="54">
        <f aca="true" t="shared" si="0" ref="A4:A14">A3+1</f>
        <v>2</v>
      </c>
      <c r="B4" s="62" t="s">
        <v>36</v>
      </c>
      <c r="C4" s="60"/>
      <c r="D4" s="55">
        <v>2500</v>
      </c>
      <c r="E4" s="55">
        <v>2500</v>
      </c>
      <c r="F4" s="55">
        <v>2500</v>
      </c>
      <c r="G4" s="55">
        <v>2500</v>
      </c>
      <c r="H4" s="55">
        <v>0</v>
      </c>
      <c r="I4" s="55">
        <v>0</v>
      </c>
      <c r="J4" s="55">
        <v>0</v>
      </c>
      <c r="K4" s="55">
        <v>0</v>
      </c>
      <c r="L4" s="55">
        <v>0</v>
      </c>
      <c r="M4" s="55">
        <v>0</v>
      </c>
      <c r="N4" s="55">
        <v>0</v>
      </c>
      <c r="O4" s="55">
        <v>0</v>
      </c>
      <c r="P4" s="86">
        <f aca="true" t="shared" si="1" ref="P4:P14">SUM(D4:O4)</f>
        <v>10000</v>
      </c>
    </row>
    <row r="5" spans="1:16" ht="12.75">
      <c r="A5" s="54">
        <f t="shared" si="0"/>
        <v>3</v>
      </c>
      <c r="B5" s="62" t="s">
        <v>60</v>
      </c>
      <c r="C5" s="60"/>
      <c r="D5" s="55">
        <v>30000</v>
      </c>
      <c r="E5" s="55">
        <v>30000</v>
      </c>
      <c r="F5" s="55">
        <v>30000</v>
      </c>
      <c r="G5" s="55">
        <v>30000</v>
      </c>
      <c r="H5" s="55">
        <v>0</v>
      </c>
      <c r="I5" s="55">
        <v>0</v>
      </c>
      <c r="J5" s="55">
        <v>0</v>
      </c>
      <c r="K5" s="55">
        <v>0</v>
      </c>
      <c r="L5" s="55">
        <v>0</v>
      </c>
      <c r="M5" s="55">
        <v>0</v>
      </c>
      <c r="N5" s="55">
        <v>0</v>
      </c>
      <c r="O5" s="55">
        <v>0</v>
      </c>
      <c r="P5" s="86">
        <f t="shared" si="1"/>
        <v>120000</v>
      </c>
    </row>
    <row r="6" spans="1:16" ht="12.75">
      <c r="A6" s="54">
        <f t="shared" si="0"/>
        <v>4</v>
      </c>
      <c r="B6" s="60"/>
      <c r="C6" s="62"/>
      <c r="D6" s="55">
        <v>0</v>
      </c>
      <c r="E6" s="55">
        <v>0</v>
      </c>
      <c r="F6" s="55">
        <v>0</v>
      </c>
      <c r="G6" s="55">
        <v>0</v>
      </c>
      <c r="H6" s="55">
        <v>0</v>
      </c>
      <c r="I6" s="55">
        <v>0</v>
      </c>
      <c r="J6" s="55">
        <v>0</v>
      </c>
      <c r="K6" s="55">
        <v>0</v>
      </c>
      <c r="L6" s="55">
        <v>0</v>
      </c>
      <c r="M6" s="55">
        <v>0</v>
      </c>
      <c r="N6" s="55">
        <v>0</v>
      </c>
      <c r="O6" s="55">
        <v>0</v>
      </c>
      <c r="P6" s="86">
        <f t="shared" si="1"/>
        <v>0</v>
      </c>
    </row>
    <row r="7" spans="1:16" ht="12.75">
      <c r="A7" s="54">
        <f t="shared" si="0"/>
        <v>5</v>
      </c>
      <c r="B7" s="60"/>
      <c r="C7" s="61"/>
      <c r="D7" s="55">
        <v>0</v>
      </c>
      <c r="E7" s="55">
        <v>0</v>
      </c>
      <c r="F7" s="55">
        <v>0</v>
      </c>
      <c r="G7" s="55">
        <v>0</v>
      </c>
      <c r="H7" s="55">
        <v>0</v>
      </c>
      <c r="I7" s="55">
        <v>0</v>
      </c>
      <c r="J7" s="55">
        <v>0</v>
      </c>
      <c r="K7" s="55">
        <v>0</v>
      </c>
      <c r="L7" s="55">
        <v>0</v>
      </c>
      <c r="M7" s="55">
        <v>0</v>
      </c>
      <c r="N7" s="55">
        <v>0</v>
      </c>
      <c r="O7" s="55">
        <v>0</v>
      </c>
      <c r="P7" s="86">
        <f t="shared" si="1"/>
        <v>0</v>
      </c>
    </row>
    <row r="8" spans="1:16" ht="12.75">
      <c r="A8" s="54">
        <f t="shared" si="0"/>
        <v>6</v>
      </c>
      <c r="B8" s="61"/>
      <c r="C8" s="61"/>
      <c r="D8" s="55">
        <v>0</v>
      </c>
      <c r="E8" s="55">
        <v>0</v>
      </c>
      <c r="F8" s="55">
        <v>0</v>
      </c>
      <c r="G8" s="55">
        <v>0</v>
      </c>
      <c r="H8" s="55">
        <v>0</v>
      </c>
      <c r="I8" s="55">
        <v>0</v>
      </c>
      <c r="J8" s="55">
        <v>0</v>
      </c>
      <c r="K8" s="55">
        <v>0</v>
      </c>
      <c r="L8" s="55">
        <v>0</v>
      </c>
      <c r="M8" s="55">
        <v>0</v>
      </c>
      <c r="N8" s="55">
        <v>0</v>
      </c>
      <c r="O8" s="55">
        <v>0</v>
      </c>
      <c r="P8" s="86">
        <f t="shared" si="1"/>
        <v>0</v>
      </c>
    </row>
    <row r="9" spans="1:16" ht="12.75">
      <c r="A9" s="54">
        <f t="shared" si="0"/>
        <v>7</v>
      </c>
      <c r="B9" s="61"/>
      <c r="C9" s="61"/>
      <c r="D9" s="55">
        <v>0</v>
      </c>
      <c r="E9" s="55">
        <v>0</v>
      </c>
      <c r="F9" s="55">
        <v>0</v>
      </c>
      <c r="G9" s="55">
        <v>0</v>
      </c>
      <c r="H9" s="55">
        <v>0</v>
      </c>
      <c r="I9" s="55">
        <v>0</v>
      </c>
      <c r="J9" s="55">
        <v>0</v>
      </c>
      <c r="K9" s="55">
        <v>0</v>
      </c>
      <c r="L9" s="55">
        <v>0</v>
      </c>
      <c r="M9" s="55">
        <v>0</v>
      </c>
      <c r="N9" s="55">
        <v>0</v>
      </c>
      <c r="O9" s="55">
        <v>0</v>
      </c>
      <c r="P9" s="86">
        <f t="shared" si="1"/>
        <v>0</v>
      </c>
    </row>
    <row r="10" spans="1:16" ht="12.75">
      <c r="A10" s="54">
        <f t="shared" si="0"/>
        <v>8</v>
      </c>
      <c r="B10" s="61"/>
      <c r="C10" s="61"/>
      <c r="D10" s="55">
        <v>0</v>
      </c>
      <c r="E10" s="55">
        <v>0</v>
      </c>
      <c r="F10" s="55">
        <v>0</v>
      </c>
      <c r="G10" s="55">
        <v>0</v>
      </c>
      <c r="H10" s="55">
        <v>0</v>
      </c>
      <c r="I10" s="55">
        <v>0</v>
      </c>
      <c r="J10" s="55">
        <v>0</v>
      </c>
      <c r="K10" s="55">
        <v>0</v>
      </c>
      <c r="L10" s="55">
        <v>0</v>
      </c>
      <c r="M10" s="55">
        <v>0</v>
      </c>
      <c r="N10" s="55">
        <v>0</v>
      </c>
      <c r="O10" s="55">
        <v>0</v>
      </c>
      <c r="P10" s="86">
        <f t="shared" si="1"/>
        <v>0</v>
      </c>
    </row>
    <row r="11" spans="1:16" ht="12.75">
      <c r="A11" s="54">
        <f t="shared" si="0"/>
        <v>9</v>
      </c>
      <c r="B11" s="61"/>
      <c r="C11" s="61"/>
      <c r="D11" s="55">
        <v>0</v>
      </c>
      <c r="E11" s="55">
        <v>0</v>
      </c>
      <c r="F11" s="55">
        <v>0</v>
      </c>
      <c r="G11" s="55">
        <v>0</v>
      </c>
      <c r="H11" s="55">
        <v>0</v>
      </c>
      <c r="I11" s="55">
        <v>0</v>
      </c>
      <c r="J11" s="55">
        <v>0</v>
      </c>
      <c r="K11" s="55">
        <v>0</v>
      </c>
      <c r="L11" s="55">
        <v>0</v>
      </c>
      <c r="M11" s="55">
        <v>0</v>
      </c>
      <c r="N11" s="55">
        <v>0</v>
      </c>
      <c r="O11" s="55">
        <v>0</v>
      </c>
      <c r="P11" s="86">
        <f t="shared" si="1"/>
        <v>0</v>
      </c>
    </row>
    <row r="12" spans="1:16" ht="12.75">
      <c r="A12" s="54">
        <f t="shared" si="0"/>
        <v>10</v>
      </c>
      <c r="B12" s="61"/>
      <c r="C12" s="61"/>
      <c r="D12" s="55">
        <v>0</v>
      </c>
      <c r="E12" s="55">
        <v>0</v>
      </c>
      <c r="F12" s="55">
        <v>0</v>
      </c>
      <c r="G12" s="55">
        <v>0</v>
      </c>
      <c r="H12" s="55">
        <v>0</v>
      </c>
      <c r="I12" s="55">
        <v>0</v>
      </c>
      <c r="J12" s="55">
        <v>0</v>
      </c>
      <c r="K12" s="55">
        <v>0</v>
      </c>
      <c r="L12" s="55">
        <v>0</v>
      </c>
      <c r="M12" s="55">
        <v>0</v>
      </c>
      <c r="N12" s="55">
        <v>0</v>
      </c>
      <c r="O12" s="55">
        <v>0</v>
      </c>
      <c r="P12" s="86">
        <f t="shared" si="1"/>
        <v>0</v>
      </c>
    </row>
    <row r="13" spans="1:16" ht="12.75">
      <c r="A13" s="54">
        <f t="shared" si="0"/>
        <v>11</v>
      </c>
      <c r="B13" s="61"/>
      <c r="C13" s="61"/>
      <c r="D13" s="55">
        <v>0</v>
      </c>
      <c r="E13" s="55">
        <v>0</v>
      </c>
      <c r="F13" s="55">
        <v>0</v>
      </c>
      <c r="G13" s="55">
        <v>0</v>
      </c>
      <c r="H13" s="55">
        <v>0</v>
      </c>
      <c r="I13" s="55">
        <v>0</v>
      </c>
      <c r="J13" s="55">
        <v>0</v>
      </c>
      <c r="K13" s="55">
        <v>0</v>
      </c>
      <c r="L13" s="55">
        <v>0</v>
      </c>
      <c r="M13" s="55">
        <v>0</v>
      </c>
      <c r="N13" s="55">
        <v>0</v>
      </c>
      <c r="O13" s="55">
        <v>0</v>
      </c>
      <c r="P13" s="86">
        <f t="shared" si="1"/>
        <v>0</v>
      </c>
    </row>
    <row r="14" spans="1:17" ht="29.25" customHeight="1">
      <c r="A14" s="54">
        <f t="shared" si="0"/>
        <v>12</v>
      </c>
      <c r="B14" s="174" t="s">
        <v>118</v>
      </c>
      <c r="C14" s="74">
        <f>P14/'Kontrola proračuna'!P14</f>
        <v>0.020650490449148167</v>
      </c>
      <c r="D14" s="218">
        <v>2000</v>
      </c>
      <c r="E14" s="218">
        <v>2000</v>
      </c>
      <c r="F14" s="218">
        <v>2000</v>
      </c>
      <c r="G14" s="218">
        <v>2000</v>
      </c>
      <c r="H14" s="218">
        <v>0</v>
      </c>
      <c r="I14" s="218">
        <v>0</v>
      </c>
      <c r="J14" s="218">
        <v>0</v>
      </c>
      <c r="K14" s="218">
        <v>0</v>
      </c>
      <c r="L14" s="218">
        <v>0</v>
      </c>
      <c r="M14" s="218">
        <v>0</v>
      </c>
      <c r="N14" s="218">
        <v>0</v>
      </c>
      <c r="O14" s="218">
        <v>0</v>
      </c>
      <c r="P14" s="86">
        <f t="shared" si="1"/>
        <v>8000</v>
      </c>
      <c r="Q14" s="17" t="str">
        <f>IF(C14&gt;5%,"Wrong!","OK")</f>
        <v>OK</v>
      </c>
    </row>
    <row r="15" spans="1:16" ht="20.25" customHeight="1" thickBot="1">
      <c r="A15" s="87"/>
      <c r="B15" s="414" t="str">
        <f>P2</f>
        <v>Total other costs</v>
      </c>
      <c r="C15" s="99" t="str">
        <f>Pretpostavke!B17</f>
        <v>PP1</v>
      </c>
      <c r="D15" s="88">
        <f aca="true" t="shared" si="2" ref="D15:P15">SUM(D3:D14)</f>
        <v>49500</v>
      </c>
      <c r="E15" s="88">
        <f t="shared" si="2"/>
        <v>49500</v>
      </c>
      <c r="F15" s="88">
        <f t="shared" si="2"/>
        <v>49500</v>
      </c>
      <c r="G15" s="88">
        <f t="shared" si="2"/>
        <v>49500</v>
      </c>
      <c r="H15" s="88">
        <f t="shared" si="2"/>
        <v>0</v>
      </c>
      <c r="I15" s="88">
        <f t="shared" si="2"/>
        <v>0</v>
      </c>
      <c r="J15" s="88">
        <f aca="true" t="shared" si="3" ref="J15:O15">SUM(J3:J14)</f>
        <v>0</v>
      </c>
      <c r="K15" s="88">
        <f t="shared" si="3"/>
        <v>0</v>
      </c>
      <c r="L15" s="88">
        <f t="shared" si="3"/>
        <v>0</v>
      </c>
      <c r="M15" s="88">
        <f t="shared" si="3"/>
        <v>0</v>
      </c>
      <c r="N15" s="88">
        <f t="shared" si="3"/>
        <v>0</v>
      </c>
      <c r="O15" s="415">
        <f t="shared" si="3"/>
        <v>0</v>
      </c>
      <c r="P15" s="89">
        <f t="shared" si="2"/>
        <v>198000</v>
      </c>
    </row>
    <row r="16" ht="13.5" thickTop="1"/>
    <row r="17" spans="2:15" ht="12.75">
      <c r="B17" s="14" t="s">
        <v>313</v>
      </c>
      <c r="C17"/>
      <c r="D17"/>
      <c r="E17" s="21"/>
      <c r="F17" s="21"/>
      <c r="G17"/>
      <c r="H17"/>
      <c r="I17"/>
      <c r="J17"/>
      <c r="K17"/>
      <c r="L17"/>
      <c r="M17"/>
      <c r="N17"/>
      <c r="O17"/>
    </row>
    <row r="18" ht="12.75">
      <c r="B18" s="15" t="s">
        <v>312</v>
      </c>
    </row>
    <row r="19" ht="12.75">
      <c r="B19" s="15"/>
    </row>
    <row r="20" ht="12.75">
      <c r="B20" s="15"/>
    </row>
    <row r="21" spans="2:16" ht="19.5" thickBot="1">
      <c r="B21" s="25" t="s">
        <v>48</v>
      </c>
      <c r="C21" s="173" t="str">
        <f>Podugovaranje!D22</f>
        <v>PP2/Cro 2</v>
      </c>
      <c r="H21" s="17"/>
      <c r="I21" s="2"/>
      <c r="J21" s="2"/>
      <c r="K21" s="2"/>
      <c r="L21" s="2"/>
      <c r="M21" s="2"/>
      <c r="N21" s="2"/>
      <c r="O21" s="2"/>
      <c r="P21" s="78" t="s">
        <v>138</v>
      </c>
    </row>
    <row r="22" spans="1:16" ht="44.25" customHeight="1" thickTop="1">
      <c r="A22" s="52"/>
      <c r="B22" s="53" t="str">
        <f>$B$2</f>
        <v>Expressions</v>
      </c>
      <c r="C22" s="53" t="str">
        <f>$C$2</f>
        <v>Project assignment</v>
      </c>
      <c r="D22" s="97" t="str">
        <f aca="true" t="shared" si="4" ref="D22:O22">D2</f>
        <v>1st 3.m. period Q1 2019.</v>
      </c>
      <c r="E22" s="97" t="str">
        <f t="shared" si="4"/>
        <v>2nd 3.m. period Q2 2019.</v>
      </c>
      <c r="F22" s="97" t="str">
        <f t="shared" si="4"/>
        <v>3rd 3.m. period Q3 2019.</v>
      </c>
      <c r="G22" s="97" t="str">
        <f t="shared" si="4"/>
        <v>4th 3.m. period Q4 2019.</v>
      </c>
      <c r="H22" s="97" t="str">
        <f t="shared" si="4"/>
        <v>5th 3.m. period Q1 2020.</v>
      </c>
      <c r="I22" s="97" t="str">
        <f t="shared" si="4"/>
        <v>6th 3.m. period Q2 2020.</v>
      </c>
      <c r="J22" s="97" t="str">
        <f t="shared" si="4"/>
        <v>7th 3.m. period Q3 2020.</v>
      </c>
      <c r="K22" s="97" t="str">
        <f t="shared" si="4"/>
        <v>8th 3.m. period Q4 2020.</v>
      </c>
      <c r="L22" s="97" t="str">
        <f t="shared" si="4"/>
        <v>9th 3.m. period Q1 2021.</v>
      </c>
      <c r="M22" s="97" t="str">
        <f t="shared" si="4"/>
        <v>10th 3.m. period Q2 2021.</v>
      </c>
      <c r="N22" s="97" t="str">
        <f t="shared" si="4"/>
        <v>11th 3.m. period Q3 2021.</v>
      </c>
      <c r="O22" s="97" t="str">
        <f t="shared" si="4"/>
        <v>12th 3.m. period Q4 2021.</v>
      </c>
      <c r="P22" s="98" t="str">
        <f>$P$2</f>
        <v>Total other costs</v>
      </c>
    </row>
    <row r="23" spans="1:16" ht="12.75">
      <c r="A23" s="54">
        <v>1</v>
      </c>
      <c r="B23" s="62" t="s">
        <v>35</v>
      </c>
      <c r="C23" s="60"/>
      <c r="D23" s="55">
        <v>20000</v>
      </c>
      <c r="E23" s="55">
        <v>20000</v>
      </c>
      <c r="F23" s="55">
        <v>20000</v>
      </c>
      <c r="G23" s="55">
        <v>20000</v>
      </c>
      <c r="H23" s="55">
        <v>0</v>
      </c>
      <c r="I23" s="55">
        <v>0</v>
      </c>
      <c r="J23" s="55">
        <v>0</v>
      </c>
      <c r="K23" s="55">
        <v>0</v>
      </c>
      <c r="L23" s="55">
        <v>0</v>
      </c>
      <c r="M23" s="55">
        <v>0</v>
      </c>
      <c r="N23" s="55">
        <v>0</v>
      </c>
      <c r="O23" s="55">
        <v>0</v>
      </c>
      <c r="P23" s="86">
        <f>SUM(D23:O23)</f>
        <v>80000</v>
      </c>
    </row>
    <row r="24" spans="1:16" ht="12.75">
      <c r="A24" s="54">
        <f aca="true" t="shared" si="5" ref="A24:A34">A23+1</f>
        <v>2</v>
      </c>
      <c r="B24" s="62" t="s">
        <v>36</v>
      </c>
      <c r="C24" s="60"/>
      <c r="D24" s="55">
        <v>3000</v>
      </c>
      <c r="E24" s="55">
        <v>3000</v>
      </c>
      <c r="F24" s="55">
        <v>3000</v>
      </c>
      <c r="G24" s="55">
        <v>3000</v>
      </c>
      <c r="H24" s="55">
        <v>0</v>
      </c>
      <c r="I24" s="55">
        <v>0</v>
      </c>
      <c r="J24" s="55">
        <v>0</v>
      </c>
      <c r="K24" s="55">
        <v>0</v>
      </c>
      <c r="L24" s="55">
        <v>0</v>
      </c>
      <c r="M24" s="55">
        <v>0</v>
      </c>
      <c r="N24" s="55">
        <v>0</v>
      </c>
      <c r="O24" s="55">
        <v>0</v>
      </c>
      <c r="P24" s="86">
        <f aca="true" t="shared" si="6" ref="P24:P34">SUM(D24:O24)</f>
        <v>12000</v>
      </c>
    </row>
    <row r="25" spans="1:16" ht="12.75">
      <c r="A25" s="54">
        <f t="shared" si="5"/>
        <v>3</v>
      </c>
      <c r="B25" s="60"/>
      <c r="C25" s="60"/>
      <c r="D25" s="55">
        <v>0</v>
      </c>
      <c r="E25" s="55">
        <v>0</v>
      </c>
      <c r="F25" s="55">
        <v>0</v>
      </c>
      <c r="G25" s="55">
        <v>0</v>
      </c>
      <c r="H25" s="55">
        <v>0</v>
      </c>
      <c r="I25" s="55">
        <v>0</v>
      </c>
      <c r="J25" s="55">
        <v>0</v>
      </c>
      <c r="K25" s="55">
        <v>0</v>
      </c>
      <c r="L25" s="55">
        <v>0</v>
      </c>
      <c r="M25" s="55">
        <v>0</v>
      </c>
      <c r="N25" s="55">
        <v>0</v>
      </c>
      <c r="O25" s="55">
        <v>0</v>
      </c>
      <c r="P25" s="86">
        <f t="shared" si="6"/>
        <v>0</v>
      </c>
    </row>
    <row r="26" spans="1:16" ht="12.75">
      <c r="A26" s="54">
        <f t="shared" si="5"/>
        <v>4</v>
      </c>
      <c r="B26" s="60"/>
      <c r="C26" s="62"/>
      <c r="D26" s="55">
        <v>0</v>
      </c>
      <c r="E26" s="55">
        <v>0</v>
      </c>
      <c r="F26" s="55">
        <v>0</v>
      </c>
      <c r="G26" s="55">
        <v>0</v>
      </c>
      <c r="H26" s="55">
        <v>0</v>
      </c>
      <c r="I26" s="55">
        <v>0</v>
      </c>
      <c r="J26" s="55">
        <v>0</v>
      </c>
      <c r="K26" s="55">
        <v>0</v>
      </c>
      <c r="L26" s="55">
        <v>0</v>
      </c>
      <c r="M26" s="55">
        <v>0</v>
      </c>
      <c r="N26" s="55">
        <v>0</v>
      </c>
      <c r="O26" s="55">
        <v>0</v>
      </c>
      <c r="P26" s="86">
        <f t="shared" si="6"/>
        <v>0</v>
      </c>
    </row>
    <row r="27" spans="1:16" ht="12.75">
      <c r="A27" s="54">
        <f t="shared" si="5"/>
        <v>5</v>
      </c>
      <c r="B27" s="60"/>
      <c r="C27" s="61"/>
      <c r="D27" s="55">
        <v>0</v>
      </c>
      <c r="E27" s="55">
        <v>0</v>
      </c>
      <c r="F27" s="55">
        <v>0</v>
      </c>
      <c r="G27" s="55">
        <v>0</v>
      </c>
      <c r="H27" s="55">
        <v>0</v>
      </c>
      <c r="I27" s="55">
        <v>0</v>
      </c>
      <c r="J27" s="55">
        <v>0</v>
      </c>
      <c r="K27" s="55">
        <v>0</v>
      </c>
      <c r="L27" s="55">
        <v>0</v>
      </c>
      <c r="M27" s="55">
        <v>0</v>
      </c>
      <c r="N27" s="55">
        <v>0</v>
      </c>
      <c r="O27" s="55">
        <v>0</v>
      </c>
      <c r="P27" s="86">
        <f t="shared" si="6"/>
        <v>0</v>
      </c>
    </row>
    <row r="28" spans="1:16" ht="12.75">
      <c r="A28" s="54">
        <f t="shared" si="5"/>
        <v>6</v>
      </c>
      <c r="B28" s="61"/>
      <c r="C28" s="61"/>
      <c r="D28" s="55">
        <v>0</v>
      </c>
      <c r="E28" s="55">
        <v>0</v>
      </c>
      <c r="F28" s="55">
        <v>0</v>
      </c>
      <c r="G28" s="55">
        <v>0</v>
      </c>
      <c r="H28" s="55">
        <v>0</v>
      </c>
      <c r="I28" s="55">
        <v>0</v>
      </c>
      <c r="J28" s="55">
        <v>0</v>
      </c>
      <c r="K28" s="55">
        <v>0</v>
      </c>
      <c r="L28" s="55">
        <v>0</v>
      </c>
      <c r="M28" s="55">
        <v>0</v>
      </c>
      <c r="N28" s="55">
        <v>0</v>
      </c>
      <c r="O28" s="55">
        <v>0</v>
      </c>
      <c r="P28" s="86">
        <f t="shared" si="6"/>
        <v>0</v>
      </c>
    </row>
    <row r="29" spans="1:16" ht="12.75">
      <c r="A29" s="54">
        <f t="shared" si="5"/>
        <v>7</v>
      </c>
      <c r="B29" s="61"/>
      <c r="C29" s="61"/>
      <c r="D29" s="55">
        <v>0</v>
      </c>
      <c r="E29" s="55">
        <v>0</v>
      </c>
      <c r="F29" s="55">
        <v>0</v>
      </c>
      <c r="G29" s="55">
        <v>0</v>
      </c>
      <c r="H29" s="55">
        <v>0</v>
      </c>
      <c r="I29" s="55">
        <v>0</v>
      </c>
      <c r="J29" s="55">
        <v>0</v>
      </c>
      <c r="K29" s="55">
        <v>0</v>
      </c>
      <c r="L29" s="55">
        <v>0</v>
      </c>
      <c r="M29" s="55">
        <v>0</v>
      </c>
      <c r="N29" s="55">
        <v>0</v>
      </c>
      <c r="O29" s="55">
        <v>0</v>
      </c>
      <c r="P29" s="86">
        <f t="shared" si="6"/>
        <v>0</v>
      </c>
    </row>
    <row r="30" spans="1:16" ht="12.75">
      <c r="A30" s="54">
        <f t="shared" si="5"/>
        <v>8</v>
      </c>
      <c r="B30" s="61"/>
      <c r="C30" s="61"/>
      <c r="D30" s="55">
        <v>0</v>
      </c>
      <c r="E30" s="55">
        <v>0</v>
      </c>
      <c r="F30" s="55">
        <v>0</v>
      </c>
      <c r="G30" s="55">
        <v>0</v>
      </c>
      <c r="H30" s="55">
        <v>0</v>
      </c>
      <c r="I30" s="55">
        <v>0</v>
      </c>
      <c r="J30" s="55">
        <v>0</v>
      </c>
      <c r="K30" s="55">
        <v>0</v>
      </c>
      <c r="L30" s="55">
        <v>0</v>
      </c>
      <c r="M30" s="55">
        <v>0</v>
      </c>
      <c r="N30" s="55">
        <v>0</v>
      </c>
      <c r="O30" s="55">
        <v>0</v>
      </c>
      <c r="P30" s="86">
        <f t="shared" si="6"/>
        <v>0</v>
      </c>
    </row>
    <row r="31" spans="1:16" ht="12.75">
      <c r="A31" s="54">
        <f t="shared" si="5"/>
        <v>9</v>
      </c>
      <c r="B31" s="61"/>
      <c r="C31" s="61"/>
      <c r="D31" s="55">
        <v>0</v>
      </c>
      <c r="E31" s="55">
        <v>0</v>
      </c>
      <c r="F31" s="55">
        <v>0</v>
      </c>
      <c r="G31" s="55">
        <v>0</v>
      </c>
      <c r="H31" s="55">
        <v>0</v>
      </c>
      <c r="I31" s="55">
        <v>0</v>
      </c>
      <c r="J31" s="55">
        <v>0</v>
      </c>
      <c r="K31" s="55">
        <v>0</v>
      </c>
      <c r="L31" s="55">
        <v>0</v>
      </c>
      <c r="M31" s="55">
        <v>0</v>
      </c>
      <c r="N31" s="55">
        <v>0</v>
      </c>
      <c r="O31" s="55">
        <v>0</v>
      </c>
      <c r="P31" s="86">
        <f t="shared" si="6"/>
        <v>0</v>
      </c>
    </row>
    <row r="32" spans="1:16" ht="12.75">
      <c r="A32" s="54">
        <f t="shared" si="5"/>
        <v>10</v>
      </c>
      <c r="B32" s="61"/>
      <c r="C32" s="61"/>
      <c r="D32" s="55">
        <v>0</v>
      </c>
      <c r="E32" s="55">
        <v>0</v>
      </c>
      <c r="F32" s="55">
        <v>0</v>
      </c>
      <c r="G32" s="55">
        <v>0</v>
      </c>
      <c r="H32" s="55">
        <v>0</v>
      </c>
      <c r="I32" s="55">
        <v>0</v>
      </c>
      <c r="J32" s="55">
        <v>0</v>
      </c>
      <c r="K32" s="55">
        <v>0</v>
      </c>
      <c r="L32" s="55">
        <v>0</v>
      </c>
      <c r="M32" s="55">
        <v>0</v>
      </c>
      <c r="N32" s="55">
        <v>0</v>
      </c>
      <c r="O32" s="55">
        <v>0</v>
      </c>
      <c r="P32" s="86">
        <f t="shared" si="6"/>
        <v>0</v>
      </c>
    </row>
    <row r="33" spans="1:16" ht="12.75">
      <c r="A33" s="54">
        <f t="shared" si="5"/>
        <v>11</v>
      </c>
      <c r="B33" s="61"/>
      <c r="C33" s="61"/>
      <c r="D33" s="55">
        <v>0</v>
      </c>
      <c r="E33" s="55">
        <v>0</v>
      </c>
      <c r="F33" s="55">
        <v>0</v>
      </c>
      <c r="G33" s="55">
        <v>0</v>
      </c>
      <c r="H33" s="55">
        <v>0</v>
      </c>
      <c r="I33" s="55">
        <v>0</v>
      </c>
      <c r="J33" s="55">
        <v>0</v>
      </c>
      <c r="K33" s="55">
        <v>0</v>
      </c>
      <c r="L33" s="55">
        <v>0</v>
      </c>
      <c r="M33" s="55">
        <v>0</v>
      </c>
      <c r="N33" s="55">
        <v>0</v>
      </c>
      <c r="O33" s="55">
        <v>0</v>
      </c>
      <c r="P33" s="86">
        <f t="shared" si="6"/>
        <v>0</v>
      </c>
    </row>
    <row r="34" spans="1:17" ht="25.5">
      <c r="A34" s="54">
        <f t="shared" si="5"/>
        <v>12</v>
      </c>
      <c r="B34" s="174" t="s">
        <v>118</v>
      </c>
      <c r="C34" s="74">
        <f>P34/'Kontrola proračuna'!P22</f>
        <v>0.019009599847923202</v>
      </c>
      <c r="D34" s="218">
        <v>2000</v>
      </c>
      <c r="E34" s="218">
        <v>2000</v>
      </c>
      <c r="F34" s="218">
        <v>2000</v>
      </c>
      <c r="G34" s="218">
        <v>2000</v>
      </c>
      <c r="H34" s="218">
        <v>0</v>
      </c>
      <c r="I34" s="218">
        <v>0</v>
      </c>
      <c r="J34" s="218">
        <v>0</v>
      </c>
      <c r="K34" s="218">
        <v>0</v>
      </c>
      <c r="L34" s="218">
        <v>0</v>
      </c>
      <c r="M34" s="218">
        <v>0</v>
      </c>
      <c r="N34" s="218">
        <v>0</v>
      </c>
      <c r="O34" s="218">
        <v>0</v>
      </c>
      <c r="P34" s="86">
        <f t="shared" si="6"/>
        <v>8000</v>
      </c>
      <c r="Q34" s="17" t="str">
        <f>IF(C34&gt;5%,"Wrong!","OK")</f>
        <v>OK</v>
      </c>
    </row>
    <row r="35" spans="1:16" ht="18.75" customHeight="1" thickBot="1">
      <c r="A35" s="87"/>
      <c r="B35" s="99" t="str">
        <f>P22</f>
        <v>Total other costs</v>
      </c>
      <c r="C35" s="99" t="str">
        <f>Pretpostavke!B18</f>
        <v>PP2</v>
      </c>
      <c r="D35" s="88">
        <f aca="true" t="shared" si="7" ref="D35:P35">SUM(D23:D34)</f>
        <v>25000</v>
      </c>
      <c r="E35" s="88">
        <f t="shared" si="7"/>
        <v>25000</v>
      </c>
      <c r="F35" s="88">
        <f t="shared" si="7"/>
        <v>25000</v>
      </c>
      <c r="G35" s="88">
        <f t="shared" si="7"/>
        <v>25000</v>
      </c>
      <c r="H35" s="88">
        <f t="shared" si="7"/>
        <v>0</v>
      </c>
      <c r="I35" s="88">
        <f t="shared" si="7"/>
        <v>0</v>
      </c>
      <c r="J35" s="88">
        <f aca="true" t="shared" si="8" ref="J35:O35">SUM(J23:J34)</f>
        <v>0</v>
      </c>
      <c r="K35" s="88">
        <f t="shared" si="8"/>
        <v>0</v>
      </c>
      <c r="L35" s="88">
        <f t="shared" si="8"/>
        <v>0</v>
      </c>
      <c r="M35" s="88">
        <f t="shared" si="8"/>
        <v>0</v>
      </c>
      <c r="N35" s="88">
        <f t="shared" si="8"/>
        <v>0</v>
      </c>
      <c r="O35" s="88">
        <f t="shared" si="8"/>
        <v>0</v>
      </c>
      <c r="P35" s="89">
        <f t="shared" si="7"/>
        <v>100000</v>
      </c>
    </row>
    <row r="36" ht="13.5" thickTop="1"/>
    <row r="37" spans="2:14" ht="12.75">
      <c r="B37" s="14" t="s">
        <v>313</v>
      </c>
      <c r="C37"/>
      <c r="D37"/>
      <c r="E37"/>
      <c r="F37" s="21"/>
      <c r="G37" s="21"/>
      <c r="H37"/>
      <c r="I37"/>
      <c r="J37"/>
      <c r="K37"/>
      <c r="L37"/>
      <c r="M37"/>
      <c r="N37"/>
    </row>
    <row r="38" ht="12.75">
      <c r="B38" s="15" t="s">
        <v>312</v>
      </c>
    </row>
    <row r="39" ht="12.75">
      <c r="B39" s="15"/>
    </row>
    <row r="40" spans="2:18" ht="12.75">
      <c r="B40" s="216" t="s">
        <v>217</v>
      </c>
      <c r="C40" s="6"/>
      <c r="D40" s="6"/>
      <c r="E40" s="5"/>
      <c r="F40" s="22"/>
      <c r="G40" s="22"/>
      <c r="H40" s="7"/>
      <c r="I40" s="7"/>
      <c r="J40" s="7"/>
      <c r="K40" s="7"/>
      <c r="L40" s="7"/>
      <c r="M40" s="7"/>
      <c r="N40" s="7"/>
      <c r="O40" s="7"/>
      <c r="P40" s="7"/>
      <c r="Q40" s="7"/>
      <c r="R40" s="7"/>
    </row>
    <row r="41" spans="2:15" ht="19.5" customHeight="1">
      <c r="B41" s="442" t="s">
        <v>247</v>
      </c>
      <c r="C41" s="442"/>
      <c r="D41" s="442"/>
      <c r="E41" s="442"/>
      <c r="F41" s="442"/>
      <c r="G41" s="442"/>
      <c r="H41" s="442"/>
      <c r="I41" s="442"/>
      <c r="J41" s="442"/>
      <c r="K41" s="442"/>
      <c r="L41" s="442"/>
      <c r="M41" s="442"/>
      <c r="N41" s="442"/>
      <c r="O41" s="442"/>
    </row>
  </sheetData>
  <sheetProtection/>
  <mergeCells count="1">
    <mergeCell ref="B41:O41"/>
  </mergeCells>
  <printOptions/>
  <pageMargins left="0" right="0" top="0.9448818897637796" bottom="0.4330708661417323" header="0.1968503937007874" footer="0.1968503937007874"/>
  <pageSetup horizontalDpi="600" verticalDpi="600" orientation="landscape" paperSize="9" scale="8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7.xml><?xml version="1.0" encoding="utf-8"?>
<worksheet xmlns="http://schemas.openxmlformats.org/spreadsheetml/2006/main" xmlns:r="http://schemas.openxmlformats.org/officeDocument/2006/relationships">
  <dimension ref="A2:V45"/>
  <sheetViews>
    <sheetView tabSelected="1" zoomScale="80" zoomScaleNormal="80" zoomScalePageLayoutView="55" workbookViewId="0" topLeftCell="A1">
      <selection activeCell="V17" sqref="V17"/>
    </sheetView>
  </sheetViews>
  <sheetFormatPr defaultColWidth="9.140625" defaultRowHeight="12.75"/>
  <cols>
    <col min="1" max="1" width="6.28125" style="0" customWidth="1"/>
    <col min="2" max="2" width="2.28125" style="0" customWidth="1"/>
    <col min="3" max="3" width="49.28125" style="0" customWidth="1"/>
    <col min="4" max="4" width="14.421875" style="0" customWidth="1"/>
    <col min="5" max="5" width="13.57421875" style="0" customWidth="1"/>
    <col min="6" max="6" width="13.8515625" style="0" customWidth="1"/>
    <col min="7" max="7" width="12.8515625" style="0" customWidth="1"/>
    <col min="8" max="8" width="13.140625" style="0" customWidth="1"/>
    <col min="9" max="9" width="12.8515625" style="0" customWidth="1"/>
    <col min="10" max="10" width="11.00390625" style="0" customWidth="1"/>
    <col min="11" max="11" width="12.421875" style="0" customWidth="1"/>
    <col min="12" max="13" width="13.57421875" style="0" customWidth="1"/>
    <col min="14" max="14" width="13.421875" style="0" customWidth="1"/>
    <col min="15" max="15" width="14.00390625" style="0" customWidth="1"/>
    <col min="16" max="16" width="12.28125" style="0" customWidth="1"/>
    <col min="17" max="17" width="12.7109375" style="0" bestFit="1" customWidth="1"/>
    <col min="18" max="18" width="11.421875" style="0" customWidth="1"/>
    <col min="19" max="19" width="12.140625" style="0" customWidth="1"/>
    <col min="20" max="20" width="11.28125" style="0" customWidth="1"/>
    <col min="21" max="21" width="3.00390625" style="0" customWidth="1"/>
    <col min="22" max="22" width="17.00390625" style="0" customWidth="1"/>
    <col min="23" max="24" width="11.00390625" style="0" bestFit="1" customWidth="1"/>
    <col min="25" max="25" width="10.28125" style="0" bestFit="1" customWidth="1"/>
    <col min="26" max="27" width="11.00390625" style="0" bestFit="1" customWidth="1"/>
    <col min="28" max="28" width="10.28125" style="0" bestFit="1" customWidth="1"/>
    <col min="29" max="29" width="14.8515625" style="0" bestFit="1" customWidth="1"/>
    <col min="30" max="30" width="11.00390625" style="0" bestFit="1" customWidth="1"/>
    <col min="32" max="32" width="13.140625" style="0" bestFit="1" customWidth="1"/>
    <col min="33" max="33" width="11.00390625" style="0" bestFit="1" customWidth="1"/>
  </cols>
  <sheetData>
    <row r="2" ht="12.75">
      <c r="F2" s="26"/>
    </row>
    <row r="3" spans="3:6" ht="12.75">
      <c r="C3" s="26"/>
      <c r="F3" s="26"/>
    </row>
    <row r="5" spans="2:18" ht="13.5" thickBot="1">
      <c r="B5" s="25" t="s">
        <v>219</v>
      </c>
      <c r="P5" s="78" t="s">
        <v>138</v>
      </c>
      <c r="Q5" s="77"/>
      <c r="R5" s="78"/>
    </row>
    <row r="6" spans="1:18" ht="46.5" customHeight="1" thickTop="1">
      <c r="A6" s="443" t="s">
        <v>218</v>
      </c>
      <c r="B6" s="444"/>
      <c r="C6" s="445"/>
      <c r="D6" s="163" t="str">
        <f>'Ostali troškovi'!D2</f>
        <v>1st 3.m. period Q1 2019.</v>
      </c>
      <c r="E6" s="163" t="str">
        <f>'Ostali troškovi'!E2</f>
        <v>2nd 3.m. period Q2 2019.</v>
      </c>
      <c r="F6" s="163" t="str">
        <f>'Ostali troškovi'!F2</f>
        <v>3rd 3.m. period Q3 2019.</v>
      </c>
      <c r="G6" s="163" t="str">
        <f>'Ostali troškovi'!G2</f>
        <v>4th 3.m. period Q4 2019.</v>
      </c>
      <c r="H6" s="163" t="str">
        <f>'Ostali troškovi'!H2</f>
        <v>5th 3.m. period Q1 2020.</v>
      </c>
      <c r="I6" s="163" t="str">
        <f>'Ostali troškovi'!I2</f>
        <v>6th 3.m. period Q2 2020.</v>
      </c>
      <c r="J6" s="163" t="str">
        <f>'Ostali troškovi'!J2</f>
        <v>7th 3.m. period Q3 2020.</v>
      </c>
      <c r="K6" s="163" t="str">
        <f>'Ostali troškovi'!K2</f>
        <v>8th 3.m. period Q4 2020.</v>
      </c>
      <c r="L6" s="163" t="str">
        <f>'Ostali troškovi'!L2</f>
        <v>9th 3.m. period Q1 2021.</v>
      </c>
      <c r="M6" s="163" t="str">
        <f>'Ostali troškovi'!M2</f>
        <v>10th 3.m. period Q2 2021.</v>
      </c>
      <c r="N6" s="163" t="str">
        <f>'Ostali troškovi'!N2</f>
        <v>11th 3.m. period Q3 2021.</v>
      </c>
      <c r="O6" s="163" t="str">
        <f>'Ostali troškovi'!O2</f>
        <v>12th 3.m. period Q4 2021.</v>
      </c>
      <c r="P6" s="68" t="s">
        <v>38</v>
      </c>
      <c r="Q6" s="69" t="s">
        <v>39</v>
      </c>
      <c r="R6" s="70" t="s">
        <v>40</v>
      </c>
    </row>
    <row r="7" spans="1:18" ht="12.75">
      <c r="A7" s="110" t="str">
        <f>Pretpostavke!B17</f>
        <v>PP1</v>
      </c>
      <c r="B7" s="100" t="str">
        <f>"Development expenses list for partner "&amp;'Plaće i oprema'!G8</f>
        <v>Development expenses list for partner PP1/Cro 1</v>
      </c>
      <c r="C7" s="10"/>
      <c r="D7" s="11">
        <f aca="true" t="shared" si="0" ref="D7:I7">SUM(D8:D12)</f>
        <v>219550</v>
      </c>
      <c r="E7" s="11">
        <f t="shared" si="0"/>
        <v>181750</v>
      </c>
      <c r="F7" s="11">
        <f t="shared" si="0"/>
        <v>186750</v>
      </c>
      <c r="G7" s="11">
        <f t="shared" si="0"/>
        <v>186750</v>
      </c>
      <c r="H7" s="11">
        <f t="shared" si="0"/>
        <v>0</v>
      </c>
      <c r="I7" s="11">
        <f t="shared" si="0"/>
        <v>0</v>
      </c>
      <c r="J7" s="11">
        <f aca="true" t="shared" si="1" ref="J7:P7">SUM(J8:J12)</f>
        <v>0</v>
      </c>
      <c r="K7" s="11">
        <f t="shared" si="1"/>
        <v>0</v>
      </c>
      <c r="L7" s="11">
        <f t="shared" si="1"/>
        <v>0</v>
      </c>
      <c r="M7" s="11">
        <f t="shared" si="1"/>
        <v>0</v>
      </c>
      <c r="N7" s="11">
        <f t="shared" si="1"/>
        <v>0</v>
      </c>
      <c r="O7" s="11">
        <f t="shared" si="1"/>
        <v>0</v>
      </c>
      <c r="P7" s="102">
        <f t="shared" si="1"/>
        <v>774800</v>
      </c>
      <c r="Q7" s="103"/>
      <c r="R7" s="109" t="str">
        <f>IF(P7&gt;0.75*P44,"Wrong!","OK")</f>
        <v>OK</v>
      </c>
    </row>
    <row r="8" spans="1:18" ht="12.75">
      <c r="A8" s="66"/>
      <c r="B8" s="71"/>
      <c r="C8" s="101" t="str">
        <f>'Plaće i oprema'!C17</f>
        <v>Total personnel costs</v>
      </c>
      <c r="D8" s="72">
        <f>'Plaće i oprema'!G17</f>
        <v>117250</v>
      </c>
      <c r="E8" s="72">
        <f>'Plaće i oprema'!H17</f>
        <v>117250</v>
      </c>
      <c r="F8" s="72">
        <f>'Plaće i oprema'!I17</f>
        <v>117250</v>
      </c>
      <c r="G8" s="72">
        <f>'Plaće i oprema'!J17</f>
        <v>117250</v>
      </c>
      <c r="H8" s="72">
        <f>'Plaće i oprema'!K17</f>
        <v>0</v>
      </c>
      <c r="I8" s="72">
        <f>'Plaće i oprema'!L17</f>
        <v>0</v>
      </c>
      <c r="J8" s="72">
        <f>'Plaće i oprema'!M17</f>
        <v>0</v>
      </c>
      <c r="K8" s="72">
        <f>'Plaće i oprema'!N17</f>
        <v>0</v>
      </c>
      <c r="L8" s="72">
        <f>'Plaće i oprema'!O17</f>
        <v>0</v>
      </c>
      <c r="M8" s="72">
        <f>'Plaće i oprema'!P17</f>
        <v>0</v>
      </c>
      <c r="N8" s="72">
        <f>'Plaće i oprema'!Q17</f>
        <v>0</v>
      </c>
      <c r="O8" s="72">
        <f>'Plaće i oprema'!R17</f>
        <v>0</v>
      </c>
      <c r="P8" s="105">
        <f aca="true" t="shared" si="2" ref="P8:P14">SUM(D8:O8)</f>
        <v>469000</v>
      </c>
      <c r="Q8" s="106"/>
      <c r="R8" s="107"/>
    </row>
    <row r="9" spans="1:22" ht="12.75">
      <c r="A9" s="66"/>
      <c r="B9" s="67"/>
      <c r="C9" s="72" t="str">
        <f>'Plaće i oprema'!C53</f>
        <v>Total Equip. &amp; Consumables</v>
      </c>
      <c r="D9" s="72">
        <f>'Plaće i oprema'!G53</f>
        <v>40800</v>
      </c>
      <c r="E9" s="72">
        <f>'Plaće i oprema'!H53</f>
        <v>0</v>
      </c>
      <c r="F9" s="72">
        <f>'Plaće i oprema'!I53</f>
        <v>0</v>
      </c>
      <c r="G9" s="72">
        <f>'Plaće i oprema'!J53</f>
        <v>0</v>
      </c>
      <c r="H9" s="72">
        <f>'Plaće i oprema'!K53</f>
        <v>0</v>
      </c>
      <c r="I9" s="72">
        <f>'Plaće i oprema'!L53</f>
        <v>0</v>
      </c>
      <c r="J9" s="72">
        <f>'Plaće i oprema'!M53</f>
        <v>0</v>
      </c>
      <c r="K9" s="72">
        <f>'Plaće i oprema'!N53</f>
        <v>0</v>
      </c>
      <c r="L9" s="72">
        <f>'Plaće i oprema'!O53</f>
        <v>0</v>
      </c>
      <c r="M9" s="72">
        <f>'Plaće i oprema'!P53</f>
        <v>0</v>
      </c>
      <c r="N9" s="72">
        <f>'Plaće i oprema'!Q53</f>
        <v>0</v>
      </c>
      <c r="O9" s="72">
        <f>'Plaće i oprema'!R53</f>
        <v>0</v>
      </c>
      <c r="P9" s="105">
        <f t="shared" si="2"/>
        <v>40800</v>
      </c>
      <c r="Q9" s="106"/>
      <c r="R9" s="107"/>
      <c r="V9" s="4"/>
    </row>
    <row r="10" spans="1:18" ht="12.75">
      <c r="A10" s="66"/>
      <c r="B10" s="67"/>
      <c r="C10" s="101" t="str">
        <f>Podugovaranje!B16</f>
        <v>Total Subcontracting costs</v>
      </c>
      <c r="D10" s="72">
        <f>Podugovaranje!D16</f>
        <v>5000</v>
      </c>
      <c r="E10" s="72">
        <f>Podugovaranje!E16</f>
        <v>15000</v>
      </c>
      <c r="F10" s="72">
        <f>Podugovaranje!F16</f>
        <v>13000</v>
      </c>
      <c r="G10" s="72">
        <f>Podugovaranje!G16</f>
        <v>20000</v>
      </c>
      <c r="H10" s="72">
        <f>Podugovaranje!H16</f>
        <v>0</v>
      </c>
      <c r="I10" s="72">
        <f>Podugovaranje!I16</f>
        <v>0</v>
      </c>
      <c r="J10" s="72">
        <f>Podugovaranje!J16</f>
        <v>0</v>
      </c>
      <c r="K10" s="72">
        <f>Podugovaranje!K16</f>
        <v>0</v>
      </c>
      <c r="L10" s="72">
        <f>Podugovaranje!L16</f>
        <v>0</v>
      </c>
      <c r="M10" s="72">
        <f>Podugovaranje!M16</f>
        <v>0</v>
      </c>
      <c r="N10" s="72">
        <f>Podugovaranje!N16</f>
        <v>0</v>
      </c>
      <c r="O10" s="72">
        <f>Podugovaranje!O16</f>
        <v>0</v>
      </c>
      <c r="P10" s="105">
        <f t="shared" si="2"/>
        <v>53000</v>
      </c>
      <c r="Q10" s="106"/>
      <c r="R10" s="107"/>
    </row>
    <row r="11" spans="1:18" ht="12.75">
      <c r="A11" s="66"/>
      <c r="B11" s="67"/>
      <c r="C11" s="101" t="s">
        <v>125</v>
      </c>
      <c r="D11" s="72">
        <f>'Putni troškovi'!D16</f>
        <v>7000</v>
      </c>
      <c r="E11" s="72">
        <f>'Putni troškovi'!E16</f>
        <v>0</v>
      </c>
      <c r="F11" s="72">
        <f>'Putni troškovi'!F16</f>
        <v>7000</v>
      </c>
      <c r="G11" s="72">
        <f>'Putni troškovi'!G16</f>
        <v>0</v>
      </c>
      <c r="H11" s="72">
        <f>'Putni troškovi'!H16</f>
        <v>0</v>
      </c>
      <c r="I11" s="72">
        <f>'Putni troškovi'!I16</f>
        <v>0</v>
      </c>
      <c r="J11" s="72">
        <f>'Putni troškovi'!J16</f>
        <v>0</v>
      </c>
      <c r="K11" s="72">
        <f>'Putni troškovi'!K16</f>
        <v>0</v>
      </c>
      <c r="L11" s="72">
        <f>'Putni troškovi'!L16</f>
        <v>0</v>
      </c>
      <c r="M11" s="72">
        <f>'Putni troškovi'!M16</f>
        <v>0</v>
      </c>
      <c r="N11" s="72">
        <f>'Putni troškovi'!N16</f>
        <v>0</v>
      </c>
      <c r="O11" s="72">
        <f>'Putni troškovi'!O16</f>
        <v>0</v>
      </c>
      <c r="P11" s="105">
        <f t="shared" si="2"/>
        <v>14000</v>
      </c>
      <c r="Q11" s="106"/>
      <c r="R11" s="107"/>
    </row>
    <row r="12" spans="1:22" ht="12.75">
      <c r="A12" s="66"/>
      <c r="B12" s="67"/>
      <c r="C12" s="120" t="str">
        <f>'Ostali troškovi'!B15</f>
        <v>Total other costs</v>
      </c>
      <c r="D12" s="118">
        <f>'Ostali troškovi'!D15:G15</f>
        <v>49500</v>
      </c>
      <c r="E12" s="118">
        <f>'Ostali troškovi'!E15:H15</f>
        <v>49500</v>
      </c>
      <c r="F12" s="118">
        <f>'Ostali troškovi'!F15:I15</f>
        <v>49500</v>
      </c>
      <c r="G12" s="118">
        <f>'Ostali troškovi'!G15:J15</f>
        <v>49500</v>
      </c>
      <c r="H12" s="118">
        <f>'Ostali troškovi'!H15</f>
        <v>0</v>
      </c>
      <c r="I12" s="118">
        <f>'Ostali troškovi'!I15</f>
        <v>0</v>
      </c>
      <c r="J12" s="118">
        <f>'Ostali troškovi'!J15</f>
        <v>0</v>
      </c>
      <c r="K12" s="118">
        <f>'Ostali troškovi'!K15</f>
        <v>0</v>
      </c>
      <c r="L12" s="118">
        <f>'Ostali troškovi'!L15</f>
        <v>0</v>
      </c>
      <c r="M12" s="118">
        <f>'Ostali troškovi'!M15</f>
        <v>0</v>
      </c>
      <c r="N12" s="118">
        <f>'Ostali troškovi'!N15</f>
        <v>0</v>
      </c>
      <c r="O12" s="118">
        <f>'Ostali troškovi'!O15</f>
        <v>0</v>
      </c>
      <c r="P12" s="119">
        <f t="shared" si="2"/>
        <v>198000</v>
      </c>
      <c r="Q12" s="106"/>
      <c r="R12" s="107"/>
      <c r="V12" s="4"/>
    </row>
    <row r="13" spans="1:18" s="3" customFormat="1" ht="17.25" customHeight="1">
      <c r="A13" s="198">
        <v>0.5</v>
      </c>
      <c r="B13" s="175"/>
      <c r="C13" s="176" t="str">
        <f>"Financing commitment "&amp;'Plaće i oprema'!G8</f>
        <v>Financing commitment PP1/Cro 1</v>
      </c>
      <c r="D13" s="177">
        <f>$A$13*D7</f>
        <v>109775</v>
      </c>
      <c r="E13" s="177">
        <f aca="true" t="shared" si="3" ref="E13:O13">$A$13*E7</f>
        <v>90875</v>
      </c>
      <c r="F13" s="177">
        <f t="shared" si="3"/>
        <v>93375</v>
      </c>
      <c r="G13" s="177">
        <f t="shared" si="3"/>
        <v>93375</v>
      </c>
      <c r="H13" s="177">
        <f t="shared" si="3"/>
        <v>0</v>
      </c>
      <c r="I13" s="177">
        <f t="shared" si="3"/>
        <v>0</v>
      </c>
      <c r="J13" s="177">
        <f t="shared" si="3"/>
        <v>0</v>
      </c>
      <c r="K13" s="177">
        <f t="shared" si="3"/>
        <v>0</v>
      </c>
      <c r="L13" s="177">
        <f t="shared" si="3"/>
        <v>0</v>
      </c>
      <c r="M13" s="177">
        <f t="shared" si="3"/>
        <v>0</v>
      </c>
      <c r="N13" s="177">
        <f t="shared" si="3"/>
        <v>0</v>
      </c>
      <c r="O13" s="177">
        <f t="shared" si="3"/>
        <v>0</v>
      </c>
      <c r="P13" s="178">
        <f t="shared" si="2"/>
        <v>387400</v>
      </c>
      <c r="Q13" s="179"/>
      <c r="R13" s="108"/>
    </row>
    <row r="14" spans="1:18" s="3" customFormat="1" ht="12.75">
      <c r="A14" s="199">
        <f>100%-A13</f>
        <v>0.5</v>
      </c>
      <c r="B14" s="175"/>
      <c r="C14" s="176" t="s">
        <v>220</v>
      </c>
      <c r="D14" s="177">
        <f>D7-D13</f>
        <v>109775</v>
      </c>
      <c r="E14" s="177">
        <f aca="true" t="shared" si="4" ref="E14:O14">E7-E13</f>
        <v>90875</v>
      </c>
      <c r="F14" s="177">
        <f t="shared" si="4"/>
        <v>93375</v>
      </c>
      <c r="G14" s="177">
        <f t="shared" si="4"/>
        <v>93375</v>
      </c>
      <c r="H14" s="177">
        <f t="shared" si="4"/>
        <v>0</v>
      </c>
      <c r="I14" s="177">
        <f t="shared" si="4"/>
        <v>0</v>
      </c>
      <c r="J14" s="177">
        <f t="shared" si="4"/>
        <v>0</v>
      </c>
      <c r="K14" s="177">
        <f t="shared" si="4"/>
        <v>0</v>
      </c>
      <c r="L14" s="177">
        <f t="shared" si="4"/>
        <v>0</v>
      </c>
      <c r="M14" s="177">
        <f t="shared" si="4"/>
        <v>0</v>
      </c>
      <c r="N14" s="177">
        <f t="shared" si="4"/>
        <v>0</v>
      </c>
      <c r="O14" s="177">
        <f t="shared" si="4"/>
        <v>0</v>
      </c>
      <c r="P14" s="178">
        <f t="shared" si="2"/>
        <v>387400</v>
      </c>
      <c r="Q14" s="179"/>
      <c r="R14" s="108" t="str">
        <f>IF(A14&gt;50%,"Krivo!","OK")</f>
        <v>OK</v>
      </c>
    </row>
    <row r="15" spans="1:18" ht="12.75">
      <c r="A15" s="110" t="str">
        <f>Pretpostavke!B18</f>
        <v>PP2</v>
      </c>
      <c r="B15" s="100" t="str">
        <f>"Development expenses list for partner "&amp;'Plaće i oprema'!G23</f>
        <v>Development expenses list for partner PP2/Cro 2</v>
      </c>
      <c r="C15" s="10"/>
      <c r="D15" s="11">
        <f aca="true" t="shared" si="5" ref="D15:I15">SUM(D16:D20)</f>
        <v>222600</v>
      </c>
      <c r="E15" s="11">
        <f t="shared" si="5"/>
        <v>188600</v>
      </c>
      <c r="F15" s="11">
        <f t="shared" si="5"/>
        <v>150600</v>
      </c>
      <c r="G15" s="11">
        <f t="shared" si="5"/>
        <v>139600</v>
      </c>
      <c r="H15" s="11">
        <f t="shared" si="5"/>
        <v>0</v>
      </c>
      <c r="I15" s="11">
        <f t="shared" si="5"/>
        <v>0</v>
      </c>
      <c r="J15" s="11">
        <f aca="true" t="shared" si="6" ref="J15:O15">SUM(J16:J20)</f>
        <v>0</v>
      </c>
      <c r="K15" s="11">
        <f t="shared" si="6"/>
        <v>0</v>
      </c>
      <c r="L15" s="11">
        <f t="shared" si="6"/>
        <v>0</v>
      </c>
      <c r="M15" s="11">
        <f t="shared" si="6"/>
        <v>0</v>
      </c>
      <c r="N15" s="11">
        <f t="shared" si="6"/>
        <v>0</v>
      </c>
      <c r="O15" s="11">
        <f t="shared" si="6"/>
        <v>0</v>
      </c>
      <c r="P15" s="102">
        <f>SUM(P16:P20)</f>
        <v>701400</v>
      </c>
      <c r="Q15" s="103"/>
      <c r="R15" s="108" t="str">
        <f>IF(P15&gt;0.75*P44,"Wrong!","OK")</f>
        <v>OK</v>
      </c>
    </row>
    <row r="16" spans="1:18" ht="12.75">
      <c r="A16" s="66"/>
      <c r="B16" s="71"/>
      <c r="C16" s="101" t="str">
        <f>C8</f>
        <v>Total personnel costs</v>
      </c>
      <c r="D16" s="72">
        <f>'Plaće i oprema'!G32</f>
        <v>107600</v>
      </c>
      <c r="E16" s="72">
        <f>'Plaće i oprema'!H32</f>
        <v>107600</v>
      </c>
      <c r="F16" s="72">
        <f>'Plaće i oprema'!I32</f>
        <v>107600</v>
      </c>
      <c r="G16" s="72">
        <f>'Plaće i oprema'!J32</f>
        <v>107600</v>
      </c>
      <c r="H16" s="72">
        <f>'Plaće i oprema'!K32</f>
        <v>0</v>
      </c>
      <c r="I16" s="72">
        <f>'Plaće i oprema'!L32</f>
        <v>0</v>
      </c>
      <c r="J16" s="72">
        <f>'Plaće i oprema'!M32</f>
        <v>0</v>
      </c>
      <c r="K16" s="72">
        <f>'Plaće i oprema'!N32</f>
        <v>0</v>
      </c>
      <c r="L16" s="72">
        <f>'Plaće i oprema'!O32</f>
        <v>0</v>
      </c>
      <c r="M16" s="72">
        <f>'Plaće i oprema'!P32</f>
        <v>0</v>
      </c>
      <c r="N16" s="72">
        <f>'Plaće i oprema'!Q32</f>
        <v>0</v>
      </c>
      <c r="O16" s="72">
        <f>'Plaće i oprema'!R32</f>
        <v>0</v>
      </c>
      <c r="P16" s="105">
        <f aca="true" t="shared" si="7" ref="P16:P22">SUM(D16:O16)</f>
        <v>430400</v>
      </c>
      <c r="Q16" s="106"/>
      <c r="R16" s="107"/>
    </row>
    <row r="17" spans="1:18" ht="12.75">
      <c r="A17" s="66"/>
      <c r="B17" s="67"/>
      <c r="C17" s="101" t="str">
        <f>C9</f>
        <v>Total Equip. &amp; Consumables</v>
      </c>
      <c r="D17" s="72">
        <f>'Plaće i oprema'!G68</f>
        <v>70000</v>
      </c>
      <c r="E17" s="72">
        <f>'Plaće i oprema'!H68</f>
        <v>36000</v>
      </c>
      <c r="F17" s="72">
        <f>'Plaće i oprema'!I68</f>
        <v>0</v>
      </c>
      <c r="G17" s="72">
        <f>'Plaće i oprema'!J68</f>
        <v>0</v>
      </c>
      <c r="H17" s="72">
        <f>'Plaće i oprema'!K68</f>
        <v>0</v>
      </c>
      <c r="I17" s="72">
        <f>'Plaće i oprema'!L68</f>
        <v>0</v>
      </c>
      <c r="J17" s="72">
        <f>'Plaće i oprema'!M68</f>
        <v>0</v>
      </c>
      <c r="K17" s="72">
        <f>'Plaće i oprema'!N68</f>
        <v>0</v>
      </c>
      <c r="L17" s="72">
        <f>'Plaće i oprema'!O68</f>
        <v>0</v>
      </c>
      <c r="M17" s="72">
        <f>'Plaće i oprema'!P68</f>
        <v>0</v>
      </c>
      <c r="N17" s="72">
        <f>'Plaće i oprema'!Q68</f>
        <v>0</v>
      </c>
      <c r="O17" s="72">
        <f>'Plaće i oprema'!R68</f>
        <v>0</v>
      </c>
      <c r="P17" s="105">
        <f t="shared" si="7"/>
        <v>106000</v>
      </c>
      <c r="Q17" s="106"/>
      <c r="R17" s="107"/>
    </row>
    <row r="18" spans="1:18" ht="12.75">
      <c r="A18" s="66"/>
      <c r="B18" s="67"/>
      <c r="C18" s="101" t="str">
        <f>C10</f>
        <v>Total Subcontracting costs</v>
      </c>
      <c r="D18" s="72">
        <f>Podugovaranje!D31</f>
        <v>13000</v>
      </c>
      <c r="E18" s="72">
        <f>Podugovaranje!E31</f>
        <v>13000</v>
      </c>
      <c r="F18" s="72">
        <f>Podugovaranje!F31</f>
        <v>18000</v>
      </c>
      <c r="G18" s="72">
        <f>Podugovaranje!G31</f>
        <v>0</v>
      </c>
      <c r="H18" s="72">
        <f>Podugovaranje!H31</f>
        <v>0</v>
      </c>
      <c r="I18" s="72">
        <f>Podugovaranje!I31</f>
        <v>0</v>
      </c>
      <c r="J18" s="72">
        <f>Podugovaranje!J31</f>
        <v>0</v>
      </c>
      <c r="K18" s="72">
        <f>Podugovaranje!K31</f>
        <v>0</v>
      </c>
      <c r="L18" s="72">
        <f>Podugovaranje!L31</f>
        <v>0</v>
      </c>
      <c r="M18" s="72">
        <f>Podugovaranje!M31</f>
        <v>0</v>
      </c>
      <c r="N18" s="72">
        <f>Podugovaranje!N31</f>
        <v>0</v>
      </c>
      <c r="O18" s="72">
        <f>Podugovaranje!O31</f>
        <v>0</v>
      </c>
      <c r="P18" s="105">
        <f t="shared" si="7"/>
        <v>44000</v>
      </c>
      <c r="Q18" s="106"/>
      <c r="R18" s="107"/>
    </row>
    <row r="19" spans="1:18" ht="12.75">
      <c r="A19" s="66"/>
      <c r="B19" s="67"/>
      <c r="C19" s="101" t="str">
        <f>C11</f>
        <v>Total travel costs</v>
      </c>
      <c r="D19" s="72">
        <f>'Putni troškovi'!D33</f>
        <v>7000</v>
      </c>
      <c r="E19" s="72">
        <f>'Putni troškovi'!E33</f>
        <v>7000</v>
      </c>
      <c r="F19" s="72">
        <f>'Putni troškovi'!F33</f>
        <v>0</v>
      </c>
      <c r="G19" s="72">
        <f>'Putni troškovi'!G33</f>
        <v>7000</v>
      </c>
      <c r="H19" s="72">
        <f>'Putni troškovi'!H33</f>
        <v>0</v>
      </c>
      <c r="I19" s="72">
        <f>'Putni troškovi'!I33</f>
        <v>0</v>
      </c>
      <c r="J19" s="72">
        <f>'Putni troškovi'!J33</f>
        <v>0</v>
      </c>
      <c r="K19" s="72">
        <f>'Putni troškovi'!K33</f>
        <v>0</v>
      </c>
      <c r="L19" s="72">
        <f>'Putni troškovi'!L33</f>
        <v>0</v>
      </c>
      <c r="M19" s="72">
        <f>'Putni troškovi'!M33</f>
        <v>0</v>
      </c>
      <c r="N19" s="72">
        <f>'Putni troškovi'!N33</f>
        <v>0</v>
      </c>
      <c r="O19" s="72">
        <f>'Putni troškovi'!O33</f>
        <v>0</v>
      </c>
      <c r="P19" s="105">
        <f t="shared" si="7"/>
        <v>21000</v>
      </c>
      <c r="Q19" s="106"/>
      <c r="R19" s="107"/>
    </row>
    <row r="20" spans="1:18" ht="12.75">
      <c r="A20" s="66"/>
      <c r="B20" s="67"/>
      <c r="C20" s="120" t="str">
        <f>C12</f>
        <v>Total other costs</v>
      </c>
      <c r="D20" s="118">
        <f>'Ostali troškovi'!D35</f>
        <v>25000</v>
      </c>
      <c r="E20" s="118">
        <f>'Ostali troškovi'!E35</f>
        <v>25000</v>
      </c>
      <c r="F20" s="118">
        <f>'Ostali troškovi'!F35</f>
        <v>25000</v>
      </c>
      <c r="G20" s="118">
        <f>'Ostali troškovi'!G35</f>
        <v>25000</v>
      </c>
      <c r="H20" s="118">
        <f>'Ostali troškovi'!H35</f>
        <v>0</v>
      </c>
      <c r="I20" s="118">
        <f>'Ostali troškovi'!I35</f>
        <v>0</v>
      </c>
      <c r="J20" s="118">
        <f>'Ostali troškovi'!J35</f>
        <v>0</v>
      </c>
      <c r="K20" s="118">
        <f>'Ostali troškovi'!K35</f>
        <v>0</v>
      </c>
      <c r="L20" s="118">
        <f>'Ostali troškovi'!L35</f>
        <v>0</v>
      </c>
      <c r="M20" s="118">
        <f>'Ostali troškovi'!M35</f>
        <v>0</v>
      </c>
      <c r="N20" s="118">
        <f>'Ostali troškovi'!N35</f>
        <v>0</v>
      </c>
      <c r="O20" s="118">
        <f>'Ostali troškovi'!O35</f>
        <v>0</v>
      </c>
      <c r="P20" s="105">
        <f t="shared" si="7"/>
        <v>100000</v>
      </c>
      <c r="Q20" s="106"/>
      <c r="R20" s="107"/>
    </row>
    <row r="21" spans="1:18" ht="12.75">
      <c r="A21" s="198">
        <v>0.4</v>
      </c>
      <c r="B21" s="67"/>
      <c r="C21" s="176" t="str">
        <f>"Financing commitment "&amp;'Plaće i oprema'!G23</f>
        <v>Financing commitment PP2/Cro 2</v>
      </c>
      <c r="D21" s="177">
        <f>$A$21*D15</f>
        <v>89040</v>
      </c>
      <c r="E21" s="177">
        <f aca="true" t="shared" si="8" ref="E21:O21">$A$21*E15</f>
        <v>75440</v>
      </c>
      <c r="F21" s="177">
        <f t="shared" si="8"/>
        <v>60240</v>
      </c>
      <c r="G21" s="177">
        <f t="shared" si="8"/>
        <v>55840</v>
      </c>
      <c r="H21" s="177">
        <f t="shared" si="8"/>
        <v>0</v>
      </c>
      <c r="I21" s="177">
        <f t="shared" si="8"/>
        <v>0</v>
      </c>
      <c r="J21" s="177">
        <f t="shared" si="8"/>
        <v>0</v>
      </c>
      <c r="K21" s="177">
        <f t="shared" si="8"/>
        <v>0</v>
      </c>
      <c r="L21" s="177">
        <f t="shared" si="8"/>
        <v>0</v>
      </c>
      <c r="M21" s="177">
        <f t="shared" si="8"/>
        <v>0</v>
      </c>
      <c r="N21" s="177">
        <f t="shared" si="8"/>
        <v>0</v>
      </c>
      <c r="O21" s="177">
        <f t="shared" si="8"/>
        <v>0</v>
      </c>
      <c r="P21" s="105">
        <f t="shared" si="7"/>
        <v>280560</v>
      </c>
      <c r="Q21" s="106"/>
      <c r="R21" s="107"/>
    </row>
    <row r="22" spans="1:18" ht="12.75">
      <c r="A22" s="199">
        <v>0.6</v>
      </c>
      <c r="B22" s="67"/>
      <c r="C22" s="194" t="str">
        <f>C14</f>
        <v>Financing commitment EUREKA part</v>
      </c>
      <c r="D22" s="177">
        <f>D15-D21</f>
        <v>133560</v>
      </c>
      <c r="E22" s="177">
        <f aca="true" t="shared" si="9" ref="E22:O22">E15-E21</f>
        <v>113160</v>
      </c>
      <c r="F22" s="177">
        <f t="shared" si="9"/>
        <v>90360</v>
      </c>
      <c r="G22" s="177">
        <f t="shared" si="9"/>
        <v>83760</v>
      </c>
      <c r="H22" s="177">
        <f t="shared" si="9"/>
        <v>0</v>
      </c>
      <c r="I22" s="177">
        <f t="shared" si="9"/>
        <v>0</v>
      </c>
      <c r="J22" s="177">
        <f t="shared" si="9"/>
        <v>0</v>
      </c>
      <c r="K22" s="177">
        <f t="shared" si="9"/>
        <v>0</v>
      </c>
      <c r="L22" s="177">
        <f t="shared" si="9"/>
        <v>0</v>
      </c>
      <c r="M22" s="177">
        <f t="shared" si="9"/>
        <v>0</v>
      </c>
      <c r="N22" s="177">
        <f t="shared" si="9"/>
        <v>0</v>
      </c>
      <c r="O22" s="177">
        <f t="shared" si="9"/>
        <v>0</v>
      </c>
      <c r="P22" s="105">
        <f t="shared" si="7"/>
        <v>420840</v>
      </c>
      <c r="Q22" s="106"/>
      <c r="R22" s="108" t="str">
        <f>IF(A22&gt;60%,"Krivo!","OK")</f>
        <v>OK</v>
      </c>
    </row>
    <row r="23" spans="1:18" ht="12.75">
      <c r="A23" s="110" t="s">
        <v>42</v>
      </c>
      <c r="B23" s="100" t="s">
        <v>41</v>
      </c>
      <c r="C23" s="10"/>
      <c r="D23" s="11">
        <f>ROUND(D7+D15,2)</f>
        <v>442150</v>
      </c>
      <c r="E23" s="11">
        <f>ROUND(E7+E15,2)</f>
        <v>370350</v>
      </c>
      <c r="F23" s="11">
        <f>ROUND(F7+F15,2)</f>
        <v>337350</v>
      </c>
      <c r="G23" s="11">
        <f>ROUND(G7+G15,2)</f>
        <v>326350</v>
      </c>
      <c r="H23" s="11">
        <f aca="true" t="shared" si="10" ref="H23:O23">ROUND(H7+H15,2)</f>
        <v>0</v>
      </c>
      <c r="I23" s="11">
        <f t="shared" si="10"/>
        <v>0</v>
      </c>
      <c r="J23" s="11">
        <f t="shared" si="10"/>
        <v>0</v>
      </c>
      <c r="K23" s="11">
        <f t="shared" si="10"/>
        <v>0</v>
      </c>
      <c r="L23" s="11">
        <f t="shared" si="10"/>
        <v>0</v>
      </c>
      <c r="M23" s="11">
        <f t="shared" si="10"/>
        <v>0</v>
      </c>
      <c r="N23" s="11">
        <f t="shared" si="10"/>
        <v>0</v>
      </c>
      <c r="O23" s="11">
        <f t="shared" si="10"/>
        <v>0</v>
      </c>
      <c r="P23" s="102">
        <f>ROUND(SUM(D23:O23),2)</f>
        <v>1476200</v>
      </c>
      <c r="Q23" s="103">
        <v>2214000</v>
      </c>
      <c r="R23" s="104" t="str">
        <f>IF(P23&gt;Q23,"Wrong!","OK")</f>
        <v>OK</v>
      </c>
    </row>
    <row r="24" spans="1:18" ht="12.75">
      <c r="A24" s="180"/>
      <c r="B24" s="181"/>
      <c r="C24" s="182" t="s">
        <v>221</v>
      </c>
      <c r="D24" s="183">
        <f>ROUND(D14+D22,2)</f>
        <v>243335</v>
      </c>
      <c r="E24" s="183">
        <f aca="true" t="shared" si="11" ref="E24:O24">ROUND(E14+E22,2)</f>
        <v>204035</v>
      </c>
      <c r="F24" s="183">
        <f t="shared" si="11"/>
        <v>183735</v>
      </c>
      <c r="G24" s="183">
        <f t="shared" si="11"/>
        <v>177135</v>
      </c>
      <c r="H24" s="183">
        <f t="shared" si="11"/>
        <v>0</v>
      </c>
      <c r="I24" s="183">
        <f t="shared" si="11"/>
        <v>0</v>
      </c>
      <c r="J24" s="183">
        <f t="shared" si="11"/>
        <v>0</v>
      </c>
      <c r="K24" s="183">
        <f t="shared" si="11"/>
        <v>0</v>
      </c>
      <c r="L24" s="183">
        <f t="shared" si="11"/>
        <v>0</v>
      </c>
      <c r="M24" s="183">
        <f t="shared" si="11"/>
        <v>0</v>
      </c>
      <c r="N24" s="183">
        <f t="shared" si="11"/>
        <v>0</v>
      </c>
      <c r="O24" s="183">
        <f t="shared" si="11"/>
        <v>0</v>
      </c>
      <c r="P24" s="184">
        <f>ROUND(SUM(D24:O24),2)</f>
        <v>808240</v>
      </c>
      <c r="Q24" s="185">
        <v>1107000</v>
      </c>
      <c r="R24" s="186" t="str">
        <f>IF(P24&gt;Q24,"Wrong!","OK")</f>
        <v>OK</v>
      </c>
    </row>
    <row r="25" spans="1:18" ht="12.75">
      <c r="A25" s="180"/>
      <c r="B25" s="181"/>
      <c r="C25" s="182"/>
      <c r="D25" s="183"/>
      <c r="E25" s="183"/>
      <c r="F25" s="183"/>
      <c r="G25" s="183"/>
      <c r="H25" s="183"/>
      <c r="I25" s="183"/>
      <c r="J25" s="183"/>
      <c r="K25" s="183"/>
      <c r="L25" s="183"/>
      <c r="M25" s="183"/>
      <c r="N25" s="183"/>
      <c r="O25" s="183"/>
      <c r="P25" s="184"/>
      <c r="Q25" s="220"/>
      <c r="R25" s="221"/>
    </row>
    <row r="26" spans="1:18" ht="12.75">
      <c r="A26" s="110" t="str">
        <f>Pretpostavke!B19</f>
        <v>PP3</v>
      </c>
      <c r="B26" s="100" t="str">
        <f>Pretpostavke!B68</f>
        <v>Table No. 10-027: Detail Slo 1 partner info</v>
      </c>
      <c r="C26" s="10"/>
      <c r="D26" s="11">
        <f>SUM(D27:D31)</f>
        <v>250000</v>
      </c>
      <c r="E26" s="11">
        <f aca="true" t="shared" si="12" ref="E26:P26">SUM(E27:E31)</f>
        <v>250000</v>
      </c>
      <c r="F26" s="11">
        <f t="shared" si="12"/>
        <v>250000</v>
      </c>
      <c r="G26" s="11">
        <f t="shared" si="12"/>
        <v>250000</v>
      </c>
      <c r="H26" s="11">
        <f t="shared" si="12"/>
        <v>0</v>
      </c>
      <c r="I26" s="11">
        <f t="shared" si="12"/>
        <v>0</v>
      </c>
      <c r="J26" s="11">
        <f t="shared" si="12"/>
        <v>0</v>
      </c>
      <c r="K26" s="11">
        <f t="shared" si="12"/>
        <v>0</v>
      </c>
      <c r="L26" s="11">
        <f t="shared" si="12"/>
        <v>0</v>
      </c>
      <c r="M26" s="11">
        <f t="shared" si="12"/>
        <v>0</v>
      </c>
      <c r="N26" s="11">
        <f t="shared" si="12"/>
        <v>0</v>
      </c>
      <c r="O26" s="11">
        <f t="shared" si="12"/>
        <v>0</v>
      </c>
      <c r="P26" s="102">
        <f t="shared" si="12"/>
        <v>1000000</v>
      </c>
      <c r="Q26" s="103"/>
      <c r="R26" s="109" t="str">
        <f>IF(P26&gt;0.75*P44,"Wrong!","OK")</f>
        <v>OK</v>
      </c>
    </row>
    <row r="27" spans="1:18" ht="12.75">
      <c r="A27" s="66"/>
      <c r="B27" s="71"/>
      <c r="C27" s="101" t="str">
        <f>C16</f>
        <v>Total personnel costs</v>
      </c>
      <c r="D27" s="72">
        <v>100000</v>
      </c>
      <c r="E27" s="72">
        <v>100000</v>
      </c>
      <c r="F27" s="72">
        <v>100000</v>
      </c>
      <c r="G27" s="72">
        <v>100000</v>
      </c>
      <c r="H27" s="72">
        <v>0</v>
      </c>
      <c r="I27" s="72">
        <v>0</v>
      </c>
      <c r="J27" s="72">
        <v>0</v>
      </c>
      <c r="K27" s="72">
        <v>0</v>
      </c>
      <c r="L27" s="72">
        <v>0</v>
      </c>
      <c r="M27" s="72">
        <v>0</v>
      </c>
      <c r="N27" s="72">
        <v>0</v>
      </c>
      <c r="O27" s="72">
        <v>0</v>
      </c>
      <c r="P27" s="105">
        <f aca="true" t="shared" si="13" ref="P27:P33">SUM(D27:O27)</f>
        <v>400000</v>
      </c>
      <c r="Q27" s="106"/>
      <c r="R27" s="107"/>
    </row>
    <row r="28" spans="1:18" ht="12.75">
      <c r="A28" s="66"/>
      <c r="B28" s="67"/>
      <c r="C28" s="101" t="str">
        <f>C17</f>
        <v>Total Equip. &amp; Consumables</v>
      </c>
      <c r="D28" s="72">
        <v>60000</v>
      </c>
      <c r="E28" s="72">
        <v>60000</v>
      </c>
      <c r="F28" s="72">
        <v>60000</v>
      </c>
      <c r="G28" s="72">
        <v>60000</v>
      </c>
      <c r="H28" s="72">
        <v>0</v>
      </c>
      <c r="I28" s="72">
        <v>0</v>
      </c>
      <c r="J28" s="72">
        <v>0</v>
      </c>
      <c r="K28" s="72">
        <v>0</v>
      </c>
      <c r="L28" s="72">
        <v>0</v>
      </c>
      <c r="M28" s="72">
        <v>0</v>
      </c>
      <c r="N28" s="72">
        <v>0</v>
      </c>
      <c r="O28" s="72">
        <v>0</v>
      </c>
      <c r="P28" s="105">
        <f t="shared" si="13"/>
        <v>240000</v>
      </c>
      <c r="Q28" s="106"/>
      <c r="R28" s="107"/>
    </row>
    <row r="29" spans="1:18" ht="12.75">
      <c r="A29" s="66"/>
      <c r="B29" s="67"/>
      <c r="C29" s="101" t="str">
        <f>C18</f>
        <v>Total Subcontracting costs</v>
      </c>
      <c r="D29" s="72">
        <v>25000</v>
      </c>
      <c r="E29" s="72">
        <v>25000</v>
      </c>
      <c r="F29" s="72">
        <v>25000</v>
      </c>
      <c r="G29" s="72">
        <v>25000</v>
      </c>
      <c r="H29" s="72">
        <f>Podugovaranje!H46</f>
        <v>0</v>
      </c>
      <c r="I29" s="72">
        <f>Podugovaranje!I46</f>
        <v>0</v>
      </c>
      <c r="J29" s="72">
        <f>Podugovaranje!J46</f>
        <v>0</v>
      </c>
      <c r="K29" s="72">
        <f>Podugovaranje!K46</f>
        <v>0</v>
      </c>
      <c r="L29" s="72">
        <f>Podugovaranje!L46</f>
        <v>0</v>
      </c>
      <c r="M29" s="72">
        <f>Podugovaranje!M46</f>
        <v>0</v>
      </c>
      <c r="N29" s="72">
        <f>Podugovaranje!N46</f>
        <v>0</v>
      </c>
      <c r="O29" s="72">
        <f>Podugovaranje!O46</f>
        <v>0</v>
      </c>
      <c r="P29" s="105">
        <f t="shared" si="13"/>
        <v>100000</v>
      </c>
      <c r="Q29" s="106"/>
      <c r="R29" s="107"/>
    </row>
    <row r="30" spans="1:18" ht="12.75">
      <c r="A30" s="66"/>
      <c r="B30" s="67"/>
      <c r="C30" s="101" t="str">
        <f>C19</f>
        <v>Total travel costs</v>
      </c>
      <c r="D30" s="72">
        <v>15000</v>
      </c>
      <c r="E30" s="72">
        <v>15000</v>
      </c>
      <c r="F30" s="72">
        <v>15000</v>
      </c>
      <c r="G30" s="72">
        <v>15000</v>
      </c>
      <c r="H30" s="72">
        <v>0</v>
      </c>
      <c r="I30" s="72">
        <v>0</v>
      </c>
      <c r="J30" s="72">
        <v>0</v>
      </c>
      <c r="K30" s="72">
        <v>0</v>
      </c>
      <c r="L30" s="72">
        <v>0</v>
      </c>
      <c r="M30" s="72">
        <v>0</v>
      </c>
      <c r="N30" s="72">
        <v>0</v>
      </c>
      <c r="O30" s="72">
        <v>0</v>
      </c>
      <c r="P30" s="105">
        <f t="shared" si="13"/>
        <v>60000</v>
      </c>
      <c r="Q30" s="106"/>
      <c r="R30" s="107"/>
    </row>
    <row r="31" spans="1:18" ht="12.75">
      <c r="A31" s="66"/>
      <c r="B31" s="67"/>
      <c r="C31" s="120" t="str">
        <f>C20</f>
        <v>Total other costs</v>
      </c>
      <c r="D31" s="118">
        <v>50000</v>
      </c>
      <c r="E31" s="118">
        <v>50000</v>
      </c>
      <c r="F31" s="118">
        <v>50000</v>
      </c>
      <c r="G31" s="118">
        <v>50000</v>
      </c>
      <c r="H31" s="118">
        <v>0</v>
      </c>
      <c r="I31" s="118">
        <v>0</v>
      </c>
      <c r="J31" s="118">
        <v>0</v>
      </c>
      <c r="K31" s="118">
        <v>0</v>
      </c>
      <c r="L31" s="118">
        <v>0</v>
      </c>
      <c r="M31" s="118">
        <v>0</v>
      </c>
      <c r="N31" s="118">
        <v>0</v>
      </c>
      <c r="O31" s="118">
        <v>0</v>
      </c>
      <c r="P31" s="105">
        <f t="shared" si="13"/>
        <v>200000</v>
      </c>
      <c r="Q31" s="106"/>
      <c r="R31" s="107"/>
    </row>
    <row r="32" spans="1:18" ht="12.75">
      <c r="A32" s="198">
        <v>0.5</v>
      </c>
      <c r="B32" s="67"/>
      <c r="C32" s="176" t="str">
        <f>B26</f>
        <v>Table No. 10-027: Detail Slo 1 partner info</v>
      </c>
      <c r="D32" s="177">
        <f>$A$32*D26</f>
        <v>125000</v>
      </c>
      <c r="E32" s="177">
        <f aca="true" t="shared" si="14" ref="E32:O32">$A$32*E26</f>
        <v>125000</v>
      </c>
      <c r="F32" s="177">
        <f t="shared" si="14"/>
        <v>125000</v>
      </c>
      <c r="G32" s="177">
        <f t="shared" si="14"/>
        <v>125000</v>
      </c>
      <c r="H32" s="177">
        <f t="shared" si="14"/>
        <v>0</v>
      </c>
      <c r="I32" s="177">
        <f t="shared" si="14"/>
        <v>0</v>
      </c>
      <c r="J32" s="177">
        <f t="shared" si="14"/>
        <v>0</v>
      </c>
      <c r="K32" s="177">
        <f t="shared" si="14"/>
        <v>0</v>
      </c>
      <c r="L32" s="177">
        <f t="shared" si="14"/>
        <v>0</v>
      </c>
      <c r="M32" s="177">
        <f t="shared" si="14"/>
        <v>0</v>
      </c>
      <c r="N32" s="177">
        <f t="shared" si="14"/>
        <v>0</v>
      </c>
      <c r="O32" s="177">
        <f t="shared" si="14"/>
        <v>0</v>
      </c>
      <c r="P32" s="105">
        <f t="shared" si="13"/>
        <v>500000</v>
      </c>
      <c r="Q32" s="106"/>
      <c r="R32" s="107"/>
    </row>
    <row r="33" spans="1:18" ht="12.75">
      <c r="A33" s="199">
        <f>100%-A32</f>
        <v>0.5</v>
      </c>
      <c r="B33" s="67"/>
      <c r="C33" s="194" t="str">
        <f>C22</f>
        <v>Financing commitment EUREKA part</v>
      </c>
      <c r="D33" s="177">
        <f>D26-D32</f>
        <v>125000</v>
      </c>
      <c r="E33" s="177">
        <f aca="true" t="shared" si="15" ref="E33:O33">E26-E32</f>
        <v>125000</v>
      </c>
      <c r="F33" s="177">
        <f t="shared" si="15"/>
        <v>125000</v>
      </c>
      <c r="G33" s="177">
        <f t="shared" si="15"/>
        <v>125000</v>
      </c>
      <c r="H33" s="177">
        <f t="shared" si="15"/>
        <v>0</v>
      </c>
      <c r="I33" s="177">
        <f t="shared" si="15"/>
        <v>0</v>
      </c>
      <c r="J33" s="177">
        <f t="shared" si="15"/>
        <v>0</v>
      </c>
      <c r="K33" s="177">
        <f t="shared" si="15"/>
        <v>0</v>
      </c>
      <c r="L33" s="177">
        <f t="shared" si="15"/>
        <v>0</v>
      </c>
      <c r="M33" s="177">
        <f t="shared" si="15"/>
        <v>0</v>
      </c>
      <c r="N33" s="177">
        <f t="shared" si="15"/>
        <v>0</v>
      </c>
      <c r="O33" s="177">
        <f t="shared" si="15"/>
        <v>0</v>
      </c>
      <c r="P33" s="105">
        <f t="shared" si="13"/>
        <v>500000</v>
      </c>
      <c r="Q33" s="106"/>
      <c r="R33" s="108"/>
    </row>
    <row r="34" spans="1:18" ht="12.75">
      <c r="A34" s="110" t="str">
        <f>Pretpostavke!B20</f>
        <v>PP4</v>
      </c>
      <c r="B34" s="100" t="str">
        <f>Pretpostavke!B83</f>
        <v>Table No. 10-028: Detail Slo 2 partner info</v>
      </c>
      <c r="C34" s="10"/>
      <c r="D34" s="11">
        <f aca="true" t="shared" si="16" ref="D34:P34">SUM(D35:D39)</f>
        <v>0</v>
      </c>
      <c r="E34" s="11">
        <f t="shared" si="16"/>
        <v>0</v>
      </c>
      <c r="F34" s="11">
        <f t="shared" si="16"/>
        <v>0</v>
      </c>
      <c r="G34" s="11">
        <f t="shared" si="16"/>
        <v>0</v>
      </c>
      <c r="H34" s="11">
        <f t="shared" si="16"/>
        <v>0</v>
      </c>
      <c r="I34" s="11">
        <f t="shared" si="16"/>
        <v>0</v>
      </c>
      <c r="J34" s="11">
        <f aca="true" t="shared" si="17" ref="J34:O34">SUM(J35:J39)</f>
        <v>0</v>
      </c>
      <c r="K34" s="11">
        <f t="shared" si="17"/>
        <v>0</v>
      </c>
      <c r="L34" s="11">
        <f t="shared" si="17"/>
        <v>0</v>
      </c>
      <c r="M34" s="11">
        <f t="shared" si="17"/>
        <v>0</v>
      </c>
      <c r="N34" s="11">
        <f t="shared" si="17"/>
        <v>0</v>
      </c>
      <c r="O34" s="11">
        <f t="shared" si="17"/>
        <v>0</v>
      </c>
      <c r="P34" s="102">
        <f t="shared" si="16"/>
        <v>0</v>
      </c>
      <c r="Q34" s="103"/>
      <c r="R34" s="108"/>
    </row>
    <row r="35" spans="1:18" ht="12.75">
      <c r="A35" s="66"/>
      <c r="B35" s="71"/>
      <c r="C35" s="101" t="str">
        <f aca="true" t="shared" si="18" ref="C35:C41">C27</f>
        <v>Total personnel costs</v>
      </c>
      <c r="D35" s="72">
        <v>0</v>
      </c>
      <c r="E35" s="72">
        <v>0</v>
      </c>
      <c r="F35" s="72">
        <v>0</v>
      </c>
      <c r="G35" s="72">
        <v>0</v>
      </c>
      <c r="H35" s="72">
        <v>0</v>
      </c>
      <c r="I35" s="72">
        <v>0</v>
      </c>
      <c r="J35" s="72">
        <v>0</v>
      </c>
      <c r="K35" s="72">
        <v>0</v>
      </c>
      <c r="L35" s="72">
        <v>0</v>
      </c>
      <c r="M35" s="72">
        <v>0</v>
      </c>
      <c r="N35" s="72">
        <v>0</v>
      </c>
      <c r="O35" s="72">
        <v>0</v>
      </c>
      <c r="P35" s="105">
        <f aca="true" t="shared" si="19" ref="P35:P45">SUM(D35:O35)</f>
        <v>0</v>
      </c>
      <c r="Q35" s="106"/>
      <c r="R35" s="107"/>
    </row>
    <row r="36" spans="1:18" ht="12.75">
      <c r="A36" s="66"/>
      <c r="B36" s="67"/>
      <c r="C36" s="101" t="str">
        <f t="shared" si="18"/>
        <v>Total Equip. &amp; Consumables</v>
      </c>
      <c r="D36" s="72">
        <v>0</v>
      </c>
      <c r="E36" s="72">
        <v>0</v>
      </c>
      <c r="F36" s="72">
        <v>0</v>
      </c>
      <c r="G36" s="72">
        <v>0</v>
      </c>
      <c r="H36" s="72">
        <v>0</v>
      </c>
      <c r="I36" s="72">
        <v>0</v>
      </c>
      <c r="J36" s="72">
        <v>0</v>
      </c>
      <c r="K36" s="72">
        <v>0</v>
      </c>
      <c r="L36" s="72">
        <v>0</v>
      </c>
      <c r="M36" s="72">
        <v>0</v>
      </c>
      <c r="N36" s="72">
        <v>0</v>
      </c>
      <c r="O36" s="72">
        <v>0</v>
      </c>
      <c r="P36" s="105">
        <f t="shared" si="19"/>
        <v>0</v>
      </c>
      <c r="Q36" s="106"/>
      <c r="R36" s="107"/>
    </row>
    <row r="37" spans="1:18" ht="12.75">
      <c r="A37" s="66"/>
      <c r="B37" s="67"/>
      <c r="C37" s="101" t="str">
        <f t="shared" si="18"/>
        <v>Total Subcontracting costs</v>
      </c>
      <c r="D37" s="72">
        <f>Podugovaranje!D61</f>
        <v>0</v>
      </c>
      <c r="E37" s="72">
        <v>0</v>
      </c>
      <c r="F37" s="72">
        <f>Podugovaranje!F61</f>
        <v>0</v>
      </c>
      <c r="G37" s="72">
        <f>Podugovaranje!G61</f>
        <v>0</v>
      </c>
      <c r="H37" s="72">
        <f>Podugovaranje!H61</f>
        <v>0</v>
      </c>
      <c r="I37" s="72">
        <f>Podugovaranje!I61</f>
        <v>0</v>
      </c>
      <c r="J37" s="72">
        <f>Podugovaranje!J61</f>
        <v>0</v>
      </c>
      <c r="K37" s="72">
        <f>Podugovaranje!K61</f>
        <v>0</v>
      </c>
      <c r="L37" s="72">
        <f>Podugovaranje!L61</f>
        <v>0</v>
      </c>
      <c r="M37" s="72">
        <f>Podugovaranje!M61</f>
        <v>0</v>
      </c>
      <c r="N37" s="72">
        <f>Podugovaranje!N61</f>
        <v>0</v>
      </c>
      <c r="O37" s="72">
        <f>Podugovaranje!O61</f>
        <v>0</v>
      </c>
      <c r="P37" s="105">
        <f t="shared" si="19"/>
        <v>0</v>
      </c>
      <c r="Q37" s="106"/>
      <c r="R37" s="107"/>
    </row>
    <row r="38" spans="1:18" ht="12.75">
      <c r="A38" s="66"/>
      <c r="B38" s="67"/>
      <c r="C38" s="101" t="str">
        <f t="shared" si="18"/>
        <v>Total travel costs</v>
      </c>
      <c r="D38" s="72">
        <v>0</v>
      </c>
      <c r="E38" s="72">
        <v>0</v>
      </c>
      <c r="F38" s="72">
        <v>0</v>
      </c>
      <c r="G38" s="72">
        <v>0</v>
      </c>
      <c r="H38" s="72">
        <v>0</v>
      </c>
      <c r="I38" s="72">
        <v>0</v>
      </c>
      <c r="J38" s="72">
        <v>0</v>
      </c>
      <c r="K38" s="72">
        <v>0</v>
      </c>
      <c r="L38" s="72">
        <v>0</v>
      </c>
      <c r="M38" s="72">
        <v>0</v>
      </c>
      <c r="N38" s="72">
        <v>0</v>
      </c>
      <c r="O38" s="72">
        <v>0</v>
      </c>
      <c r="P38" s="105">
        <f t="shared" si="19"/>
        <v>0</v>
      </c>
      <c r="Q38" s="106"/>
      <c r="R38" s="107"/>
    </row>
    <row r="39" spans="1:18" ht="12.75">
      <c r="A39" s="66"/>
      <c r="B39" s="67"/>
      <c r="C39" s="120" t="str">
        <f t="shared" si="18"/>
        <v>Total other costs</v>
      </c>
      <c r="D39" s="118">
        <v>0</v>
      </c>
      <c r="E39" s="118">
        <v>0</v>
      </c>
      <c r="F39" s="118">
        <v>0</v>
      </c>
      <c r="G39" s="118">
        <v>0</v>
      </c>
      <c r="H39" s="118">
        <v>0</v>
      </c>
      <c r="I39" s="118">
        <v>0</v>
      </c>
      <c r="J39" s="118">
        <v>0</v>
      </c>
      <c r="K39" s="118">
        <v>0</v>
      </c>
      <c r="L39" s="118">
        <v>0</v>
      </c>
      <c r="M39" s="118">
        <v>0</v>
      </c>
      <c r="N39" s="118">
        <v>0</v>
      </c>
      <c r="O39" s="118">
        <v>0</v>
      </c>
      <c r="P39" s="105">
        <f t="shared" si="19"/>
        <v>0</v>
      </c>
      <c r="Q39" s="106"/>
      <c r="R39" s="107"/>
    </row>
    <row r="40" spans="1:18" ht="12.75">
      <c r="A40" s="198">
        <v>0.5</v>
      </c>
      <c r="B40" s="67"/>
      <c r="C40" s="176" t="str">
        <f>B34</f>
        <v>Table No. 10-028: Detail Slo 2 partner info</v>
      </c>
      <c r="D40" s="177">
        <f>$A$40*D34</f>
        <v>0</v>
      </c>
      <c r="E40" s="177">
        <f aca="true" t="shared" si="20" ref="E40:O40">$A$40*E34</f>
        <v>0</v>
      </c>
      <c r="F40" s="177">
        <f t="shared" si="20"/>
        <v>0</v>
      </c>
      <c r="G40" s="177">
        <f t="shared" si="20"/>
        <v>0</v>
      </c>
      <c r="H40" s="177">
        <f t="shared" si="20"/>
        <v>0</v>
      </c>
      <c r="I40" s="177">
        <f t="shared" si="20"/>
        <v>0</v>
      </c>
      <c r="J40" s="177">
        <f t="shared" si="20"/>
        <v>0</v>
      </c>
      <c r="K40" s="177">
        <f t="shared" si="20"/>
        <v>0</v>
      </c>
      <c r="L40" s="177">
        <f t="shared" si="20"/>
        <v>0</v>
      </c>
      <c r="M40" s="177">
        <f t="shared" si="20"/>
        <v>0</v>
      </c>
      <c r="N40" s="177">
        <f t="shared" si="20"/>
        <v>0</v>
      </c>
      <c r="O40" s="177">
        <f t="shared" si="20"/>
        <v>0</v>
      </c>
      <c r="P40" s="105">
        <f t="shared" si="19"/>
        <v>0</v>
      </c>
      <c r="Q40" s="106"/>
      <c r="R40" s="107"/>
    </row>
    <row r="41" spans="1:18" ht="12.75">
      <c r="A41" s="199">
        <f>100%-A40</f>
        <v>0.5</v>
      </c>
      <c r="B41" s="67"/>
      <c r="C41" s="194" t="str">
        <f t="shared" si="18"/>
        <v>Financing commitment EUREKA part</v>
      </c>
      <c r="D41" s="177">
        <f>D34-D40</f>
        <v>0</v>
      </c>
      <c r="E41" s="177">
        <f aca="true" t="shared" si="21" ref="E41:O41">E34-E40</f>
        <v>0</v>
      </c>
      <c r="F41" s="177">
        <f t="shared" si="21"/>
        <v>0</v>
      </c>
      <c r="G41" s="177">
        <f t="shared" si="21"/>
        <v>0</v>
      </c>
      <c r="H41" s="177">
        <f t="shared" si="21"/>
        <v>0</v>
      </c>
      <c r="I41" s="177">
        <f t="shared" si="21"/>
        <v>0</v>
      </c>
      <c r="J41" s="177">
        <f t="shared" si="21"/>
        <v>0</v>
      </c>
      <c r="K41" s="177">
        <f t="shared" si="21"/>
        <v>0</v>
      </c>
      <c r="L41" s="177">
        <f t="shared" si="21"/>
        <v>0</v>
      </c>
      <c r="M41" s="177">
        <f t="shared" si="21"/>
        <v>0</v>
      </c>
      <c r="N41" s="177">
        <f t="shared" si="21"/>
        <v>0</v>
      </c>
      <c r="O41" s="177">
        <f t="shared" si="21"/>
        <v>0</v>
      </c>
      <c r="P41" s="105">
        <f t="shared" si="19"/>
        <v>0</v>
      </c>
      <c r="Q41" s="106"/>
      <c r="R41" s="107"/>
    </row>
    <row r="42" spans="1:18" ht="12.75">
      <c r="A42" s="110" t="s">
        <v>49</v>
      </c>
      <c r="B42" s="100" t="s">
        <v>50</v>
      </c>
      <c r="C42" s="10"/>
      <c r="D42" s="11">
        <f aca="true" t="shared" si="22" ref="D42:I42">D26+D34</f>
        <v>250000</v>
      </c>
      <c r="E42" s="11">
        <f t="shared" si="22"/>
        <v>250000</v>
      </c>
      <c r="F42" s="11">
        <f t="shared" si="22"/>
        <v>250000</v>
      </c>
      <c r="G42" s="11">
        <f t="shared" si="22"/>
        <v>250000</v>
      </c>
      <c r="H42" s="11">
        <f t="shared" si="22"/>
        <v>0</v>
      </c>
      <c r="I42" s="11">
        <f t="shared" si="22"/>
        <v>0</v>
      </c>
      <c r="J42" s="11">
        <f aca="true" t="shared" si="23" ref="J42:O42">J26+J34</f>
        <v>0</v>
      </c>
      <c r="K42" s="11">
        <f t="shared" si="23"/>
        <v>0</v>
      </c>
      <c r="L42" s="11">
        <f t="shared" si="23"/>
        <v>0</v>
      </c>
      <c r="M42" s="11">
        <f t="shared" si="23"/>
        <v>0</v>
      </c>
      <c r="N42" s="11">
        <f t="shared" si="23"/>
        <v>0</v>
      </c>
      <c r="O42" s="11">
        <f t="shared" si="23"/>
        <v>0</v>
      </c>
      <c r="P42" s="102">
        <f t="shared" si="19"/>
        <v>1000000</v>
      </c>
      <c r="Q42" s="103"/>
      <c r="R42" s="104"/>
    </row>
    <row r="43" spans="1:18" ht="12.75">
      <c r="A43" s="180"/>
      <c r="B43" s="181"/>
      <c r="C43" s="182" t="s">
        <v>222</v>
      </c>
      <c r="D43" s="183">
        <f aca="true" t="shared" si="24" ref="D43:I43">D33+D41</f>
        <v>125000</v>
      </c>
      <c r="E43" s="183">
        <f t="shared" si="24"/>
        <v>125000</v>
      </c>
      <c r="F43" s="183">
        <f t="shared" si="24"/>
        <v>125000</v>
      </c>
      <c r="G43" s="183">
        <f t="shared" si="24"/>
        <v>125000</v>
      </c>
      <c r="H43" s="183">
        <f t="shared" si="24"/>
        <v>0</v>
      </c>
      <c r="I43" s="183">
        <f t="shared" si="24"/>
        <v>0</v>
      </c>
      <c r="J43" s="183">
        <f aca="true" t="shared" si="25" ref="J43:O43">J33+J41</f>
        <v>0</v>
      </c>
      <c r="K43" s="183">
        <f t="shared" si="25"/>
        <v>0</v>
      </c>
      <c r="L43" s="183">
        <f t="shared" si="25"/>
        <v>0</v>
      </c>
      <c r="M43" s="183">
        <f t="shared" si="25"/>
        <v>0</v>
      </c>
      <c r="N43" s="183">
        <f t="shared" si="25"/>
        <v>0</v>
      </c>
      <c r="O43" s="183">
        <f t="shared" si="25"/>
        <v>0</v>
      </c>
      <c r="P43" s="184">
        <f t="shared" si="19"/>
        <v>500000</v>
      </c>
      <c r="Q43" s="185"/>
      <c r="R43" s="104"/>
    </row>
    <row r="44" spans="1:18" ht="12.75">
      <c r="A44" s="110" t="s">
        <v>52</v>
      </c>
      <c r="B44" s="100" t="s">
        <v>51</v>
      </c>
      <c r="C44" s="10"/>
      <c r="D44" s="11">
        <f aca="true" t="shared" si="26" ref="D44:I45">D23+D42</f>
        <v>692150</v>
      </c>
      <c r="E44" s="11">
        <f t="shared" si="26"/>
        <v>620350</v>
      </c>
      <c r="F44" s="11">
        <f t="shared" si="26"/>
        <v>587350</v>
      </c>
      <c r="G44" s="11">
        <f t="shared" si="26"/>
        <v>576350</v>
      </c>
      <c r="H44" s="11">
        <f t="shared" si="26"/>
        <v>0</v>
      </c>
      <c r="I44" s="11">
        <f t="shared" si="26"/>
        <v>0</v>
      </c>
      <c r="J44" s="11">
        <f aca="true" t="shared" si="27" ref="J44:O44">J23+J42</f>
        <v>0</v>
      </c>
      <c r="K44" s="11">
        <f t="shared" si="27"/>
        <v>0</v>
      </c>
      <c r="L44" s="11">
        <f t="shared" si="27"/>
        <v>0</v>
      </c>
      <c r="M44" s="11">
        <f t="shared" si="27"/>
        <v>0</v>
      </c>
      <c r="N44" s="11">
        <f t="shared" si="27"/>
        <v>0</v>
      </c>
      <c r="O44" s="11">
        <f t="shared" si="27"/>
        <v>0</v>
      </c>
      <c r="P44" s="102">
        <f t="shared" si="19"/>
        <v>2476200</v>
      </c>
      <c r="Q44" s="103"/>
      <c r="R44" s="104"/>
    </row>
    <row r="45" spans="1:18" ht="13.5" thickBot="1">
      <c r="A45" s="187"/>
      <c r="B45" s="188"/>
      <c r="C45" s="189" t="s">
        <v>223</v>
      </c>
      <c r="D45" s="190">
        <f t="shared" si="26"/>
        <v>368335</v>
      </c>
      <c r="E45" s="190">
        <f t="shared" si="26"/>
        <v>329035</v>
      </c>
      <c r="F45" s="190">
        <f t="shared" si="26"/>
        <v>308735</v>
      </c>
      <c r="G45" s="190">
        <f t="shared" si="26"/>
        <v>302135</v>
      </c>
      <c r="H45" s="190">
        <f t="shared" si="26"/>
        <v>0</v>
      </c>
      <c r="I45" s="190">
        <f t="shared" si="26"/>
        <v>0</v>
      </c>
      <c r="J45" s="190">
        <f aca="true" t="shared" si="28" ref="J45:O45">J24+J43</f>
        <v>0</v>
      </c>
      <c r="K45" s="190">
        <f t="shared" si="28"/>
        <v>0</v>
      </c>
      <c r="L45" s="190">
        <f t="shared" si="28"/>
        <v>0</v>
      </c>
      <c r="M45" s="190">
        <f t="shared" si="28"/>
        <v>0</v>
      </c>
      <c r="N45" s="190">
        <f t="shared" si="28"/>
        <v>0</v>
      </c>
      <c r="O45" s="190">
        <f t="shared" si="28"/>
        <v>0</v>
      </c>
      <c r="P45" s="191">
        <f t="shared" si="19"/>
        <v>1308240</v>
      </c>
      <c r="Q45" s="192"/>
      <c r="R45" s="193"/>
    </row>
    <row r="46" ht="13.5" thickTop="1"/>
  </sheetData>
  <sheetProtection/>
  <mergeCells count="1">
    <mergeCell ref="A6:C6"/>
  </mergeCells>
  <dataValidations count="1">
    <dataValidation allowBlank="1" showInputMessage="1" showErrorMessage="1" errorTitle="Unallowable change!" error="Press &quot;Cancel&quot;!" sqref="A1:IV65536"/>
  </dataValidations>
  <printOptions/>
  <pageMargins left="0" right="0" top="0.8267716535433072" bottom="0.2755905511811024" header="0.2755905511811024" footer="0.11811023622047245"/>
  <pageSetup horizontalDpi="600" verticalDpi="600" orientation="landscape" paperSize="9" scale="75" r:id="rId4"/>
  <headerFooter alignWithMargins="0">
    <oddHeader>&amp;L&amp;G&amp;C&amp;A&amp;R&amp;F</oddHeader>
    <oddFooter>&amp;LRAZUM - pretkomercijalni projekti&amp;C&amp;8&amp;K00-023Autor pripreme i izrade tablica za unos: Krunoslav Tarandek, BICRO doo.&amp;R&amp;P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J81"/>
  <sheetViews>
    <sheetView workbookViewId="0" topLeftCell="C10">
      <selection activeCell="E51" sqref="E51"/>
    </sheetView>
  </sheetViews>
  <sheetFormatPr defaultColWidth="9.140625" defaultRowHeight="12.75"/>
  <cols>
    <col min="2" max="2" width="7.8515625" style="0" customWidth="1"/>
    <col min="3" max="3" width="62.140625" style="0" bestFit="1" customWidth="1"/>
    <col min="4" max="7" width="11.57421875" style="0" bestFit="1" customWidth="1"/>
    <col min="8" max="8" width="18.8515625" style="0" customWidth="1"/>
  </cols>
  <sheetData>
    <row r="1" ht="12.75">
      <c r="C1" s="219" t="s">
        <v>293</v>
      </c>
    </row>
    <row r="2" ht="12.75">
      <c r="C2" s="26" t="s">
        <v>303</v>
      </c>
    </row>
    <row r="3" ht="12.75">
      <c r="C3" s="26" t="s">
        <v>304</v>
      </c>
    </row>
    <row r="4" ht="12.75">
      <c r="C4" s="26" t="s">
        <v>273</v>
      </c>
    </row>
    <row r="5" ht="12.75">
      <c r="C5" s="26" t="s">
        <v>274</v>
      </c>
    </row>
    <row r="6" ht="12.75">
      <c r="C6" s="26" t="s">
        <v>275</v>
      </c>
    </row>
    <row r="7" ht="12.75">
      <c r="C7" s="26" t="s">
        <v>276</v>
      </c>
    </row>
    <row r="8" ht="12.75">
      <c r="C8" s="26" t="s">
        <v>297</v>
      </c>
    </row>
    <row r="9" ht="12.75">
      <c r="C9" s="26" t="s">
        <v>301</v>
      </c>
    </row>
    <row r="11" spans="3:8" ht="18.75">
      <c r="C11" s="25" t="s">
        <v>225</v>
      </c>
      <c r="D11" s="226" t="str">
        <f>'Ostali troškovi'!C1</f>
        <v>PP1/Cro 1</v>
      </c>
      <c r="H11" s="26" t="s">
        <v>226</v>
      </c>
    </row>
    <row r="12" spans="3:8" ht="12.75">
      <c r="C12" s="446" t="s">
        <v>130</v>
      </c>
      <c r="D12" s="447" t="s">
        <v>224</v>
      </c>
      <c r="E12" s="447"/>
      <c r="F12" s="447"/>
      <c r="G12" s="447"/>
      <c r="H12" s="236"/>
    </row>
    <row r="13" spans="2:8" ht="38.25" customHeight="1">
      <c r="B13" s="452" t="s">
        <v>249</v>
      </c>
      <c r="C13" s="446"/>
      <c r="D13" s="237" t="str">
        <f>'Kontrola proračuna'!D6</f>
        <v>1st 3.m. period Q1 2019.</v>
      </c>
      <c r="E13" s="237" t="str">
        <f>'Kontrola proračuna'!E6</f>
        <v>2nd 3.m. period Q2 2019.</v>
      </c>
      <c r="F13" s="237" t="str">
        <f>'Kontrola proračuna'!F6</f>
        <v>3rd 3.m. period Q3 2019.</v>
      </c>
      <c r="G13" s="237" t="str">
        <f>'Kontrola proračuna'!G6</f>
        <v>4th 3.m. period Q4 2019.</v>
      </c>
      <c r="H13" s="227" t="s">
        <v>131</v>
      </c>
    </row>
    <row r="14" spans="2:8" ht="12.75">
      <c r="B14" s="452"/>
      <c r="C14" s="238" t="s">
        <v>267</v>
      </c>
      <c r="D14" s="234">
        <f>D15+D17</f>
        <v>219775</v>
      </c>
      <c r="E14" s="234">
        <f>E15+E17</f>
        <v>190875</v>
      </c>
      <c r="F14" s="234">
        <f>F15+F17</f>
        <v>183375</v>
      </c>
      <c r="G14" s="234">
        <f>G15+G17</f>
        <v>193375</v>
      </c>
      <c r="H14" s="234">
        <f aca="true" t="shared" si="0" ref="H14:H26">SUM(D14:G14)</f>
        <v>787400</v>
      </c>
    </row>
    <row r="15" spans="2:8" ht="12.75">
      <c r="B15" s="396">
        <f>'Kontrola proračuna'!A14</f>
        <v>0.5</v>
      </c>
      <c r="C15" s="239" t="s">
        <v>248</v>
      </c>
      <c r="D15" s="235">
        <f>'Kontrola proračuna'!D14</f>
        <v>109775</v>
      </c>
      <c r="E15" s="235">
        <f>'Kontrola proračuna'!E14</f>
        <v>90875</v>
      </c>
      <c r="F15" s="235">
        <f>'Kontrola proračuna'!F14</f>
        <v>93375</v>
      </c>
      <c r="G15" s="235">
        <f>'Kontrola proračuna'!G14</f>
        <v>93375</v>
      </c>
      <c r="H15" s="235">
        <f t="shared" si="0"/>
        <v>387400</v>
      </c>
    </row>
    <row r="16" spans="2:8" ht="12.75">
      <c r="B16" s="395">
        <f>'Kontrola proračuna'!A13</f>
        <v>0.5</v>
      </c>
      <c r="C16" s="407" t="str">
        <f>" Planirani vlastiti izvori prema intenzitetu "&amp;D11</f>
        <v> Planirani vlastiti izvori prema intenzitetu PP1/Cro 1</v>
      </c>
      <c r="D16" s="408">
        <f>'Kontrola proračuna'!D13</f>
        <v>109775</v>
      </c>
      <c r="E16" s="408">
        <f>'Kontrola proračuna'!E13</f>
        <v>90875</v>
      </c>
      <c r="F16" s="408">
        <f>'Kontrola proračuna'!F13</f>
        <v>93375</v>
      </c>
      <c r="G16" s="408">
        <f>'Kontrola proračuna'!G13</f>
        <v>93375</v>
      </c>
      <c r="H16" s="408">
        <f>SUM(D16:G16)</f>
        <v>387400</v>
      </c>
    </row>
    <row r="17" spans="3:8" ht="12.75">
      <c r="C17" s="239" t="s">
        <v>266</v>
      </c>
      <c r="D17" s="235">
        <f>SUM(D18:D25)</f>
        <v>110000</v>
      </c>
      <c r="E17" s="235">
        <f>SUM(E18:E25)</f>
        <v>100000</v>
      </c>
      <c r="F17" s="235">
        <f>SUM(F18:F25)</f>
        <v>90000</v>
      </c>
      <c r="G17" s="235">
        <f>SUM(G18:G25)</f>
        <v>100000</v>
      </c>
      <c r="H17" s="409">
        <f>SUM(D17:G17)</f>
        <v>400000</v>
      </c>
    </row>
    <row r="18" spans="3:8" ht="24">
      <c r="C18" s="397" t="s">
        <v>250</v>
      </c>
      <c r="D18" s="240">
        <v>50000</v>
      </c>
      <c r="E18" s="240">
        <v>40000</v>
      </c>
      <c r="F18" s="240">
        <v>30000</v>
      </c>
      <c r="G18" s="240">
        <v>40000</v>
      </c>
      <c r="H18" s="241">
        <f t="shared" si="0"/>
        <v>160000</v>
      </c>
    </row>
    <row r="19" spans="3:8" ht="12.75">
      <c r="C19" s="228" t="s">
        <v>251</v>
      </c>
      <c r="D19" s="240">
        <v>20000</v>
      </c>
      <c r="E19" s="240">
        <v>20000</v>
      </c>
      <c r="F19" s="240">
        <v>20000</v>
      </c>
      <c r="G19" s="240">
        <v>20000</v>
      </c>
      <c r="H19" s="241">
        <f t="shared" si="0"/>
        <v>80000</v>
      </c>
    </row>
    <row r="20" spans="3:8" ht="12.75">
      <c r="C20" s="397" t="s">
        <v>257</v>
      </c>
      <c r="D20" s="240">
        <f>D44</f>
        <v>30000</v>
      </c>
      <c r="E20" s="240">
        <f>E44</f>
        <v>30000</v>
      </c>
      <c r="F20" s="240">
        <f>F44</f>
        <v>30000</v>
      </c>
      <c r="G20" s="240">
        <f>G44</f>
        <v>30000</v>
      </c>
      <c r="H20" s="241">
        <f t="shared" si="0"/>
        <v>120000</v>
      </c>
    </row>
    <row r="21" spans="3:8" ht="12.75">
      <c r="C21" s="228" t="s">
        <v>252</v>
      </c>
      <c r="D21" s="240">
        <v>0</v>
      </c>
      <c r="E21" s="240">
        <v>0</v>
      </c>
      <c r="F21" s="240">
        <v>0</v>
      </c>
      <c r="G21" s="240">
        <v>0</v>
      </c>
      <c r="H21" s="241">
        <f t="shared" si="0"/>
        <v>0</v>
      </c>
    </row>
    <row r="22" spans="3:8" ht="12.75">
      <c r="C22" s="228" t="s">
        <v>254</v>
      </c>
      <c r="D22" s="240">
        <v>0</v>
      </c>
      <c r="E22" s="240">
        <v>0</v>
      </c>
      <c r="F22" s="240">
        <v>0</v>
      </c>
      <c r="G22" s="240">
        <v>0</v>
      </c>
      <c r="H22" s="241">
        <f t="shared" si="0"/>
        <v>0</v>
      </c>
    </row>
    <row r="23" spans="3:8" ht="12.75">
      <c r="C23" s="228" t="s">
        <v>255</v>
      </c>
      <c r="D23" s="240">
        <v>0</v>
      </c>
      <c r="E23" s="240">
        <v>0</v>
      </c>
      <c r="F23" s="240">
        <v>0</v>
      </c>
      <c r="G23" s="240">
        <v>0</v>
      </c>
      <c r="H23" s="241">
        <f t="shared" si="0"/>
        <v>0</v>
      </c>
    </row>
    <row r="24" spans="3:8" ht="24">
      <c r="C24" s="397" t="s">
        <v>253</v>
      </c>
      <c r="D24" s="240">
        <f>D45</f>
        <v>10000</v>
      </c>
      <c r="E24" s="240">
        <f>E45</f>
        <v>10000</v>
      </c>
      <c r="F24" s="240">
        <f>F45</f>
        <v>10000</v>
      </c>
      <c r="G24" s="240">
        <f>G45</f>
        <v>10000</v>
      </c>
      <c r="H24" s="241">
        <f t="shared" si="0"/>
        <v>40000</v>
      </c>
    </row>
    <row r="25" spans="3:8" ht="12.75">
      <c r="C25" s="228" t="s">
        <v>132</v>
      </c>
      <c r="D25" s="240">
        <v>0</v>
      </c>
      <c r="E25" s="240">
        <v>0</v>
      </c>
      <c r="F25" s="240">
        <v>0</v>
      </c>
      <c r="G25" s="240">
        <v>0</v>
      </c>
      <c r="H25" s="241">
        <f t="shared" si="0"/>
        <v>0</v>
      </c>
    </row>
    <row r="26" spans="3:8" ht="12.75">
      <c r="C26" s="228" t="s">
        <v>133</v>
      </c>
      <c r="D26" s="240">
        <v>0</v>
      </c>
      <c r="E26" s="240">
        <v>0</v>
      </c>
      <c r="F26" s="240">
        <v>0</v>
      </c>
      <c r="G26" s="240">
        <v>0</v>
      </c>
      <c r="H26" s="241">
        <f t="shared" si="0"/>
        <v>0</v>
      </c>
    </row>
    <row r="27" spans="3:8" ht="12.75">
      <c r="C27" s="238" t="s">
        <v>269</v>
      </c>
      <c r="D27" s="234">
        <f>D28+D29</f>
        <v>219550</v>
      </c>
      <c r="E27" s="234">
        <f>E28+E29</f>
        <v>181750</v>
      </c>
      <c r="F27" s="234">
        <f>F28+F29</f>
        <v>186750</v>
      </c>
      <c r="G27" s="234">
        <f>G28+G29</f>
        <v>186750</v>
      </c>
      <c r="H27" s="242">
        <f>SUM(D27:G27)</f>
        <v>774800</v>
      </c>
    </row>
    <row r="28" spans="3:8" ht="12.75">
      <c r="C28" s="410" t="s">
        <v>134</v>
      </c>
      <c r="D28" s="411">
        <f>'Kontrola proračuna'!D7</f>
        <v>219550</v>
      </c>
      <c r="E28" s="411">
        <f>'Kontrola proračuna'!E7</f>
        <v>181750</v>
      </c>
      <c r="F28" s="411">
        <f>'Kontrola proračuna'!F7</f>
        <v>186750</v>
      </c>
      <c r="G28" s="411">
        <f>'Kontrola proračuna'!G7</f>
        <v>186750</v>
      </c>
      <c r="H28" s="412">
        <f>SUM(D28:G28)</f>
        <v>774800</v>
      </c>
    </row>
    <row r="29" spans="3:8" ht="12.75">
      <c r="C29" s="410" t="s">
        <v>268</v>
      </c>
      <c r="D29" s="411">
        <v>0</v>
      </c>
      <c r="E29" s="411">
        <v>0</v>
      </c>
      <c r="F29" s="411">
        <v>0</v>
      </c>
      <c r="G29" s="411">
        <v>0</v>
      </c>
      <c r="H29" s="412">
        <f>SUM(D29:G29)</f>
        <v>0</v>
      </c>
    </row>
    <row r="30" spans="3:8" ht="12.75">
      <c r="C30" s="243" t="s">
        <v>150</v>
      </c>
      <c r="D30" s="244">
        <f>D14-D27</f>
        <v>225</v>
      </c>
      <c r="E30" s="244">
        <f>E14-E27</f>
        <v>9125</v>
      </c>
      <c r="F30" s="244">
        <f>F14-F27</f>
        <v>-3375</v>
      </c>
      <c r="G30" s="244">
        <f>G14-G27</f>
        <v>6625</v>
      </c>
      <c r="H30" s="245"/>
    </row>
    <row r="31" spans="3:8" ht="12.75">
      <c r="C31" s="243" t="s">
        <v>151</v>
      </c>
      <c r="D31" s="234">
        <f>D30</f>
        <v>225</v>
      </c>
      <c r="E31" s="234">
        <f>D31+E30</f>
        <v>9350</v>
      </c>
      <c r="F31" s="234">
        <f>E31+F30</f>
        <v>5975</v>
      </c>
      <c r="G31" s="234">
        <f>F31+G30</f>
        <v>12600</v>
      </c>
      <c r="H31" s="413">
        <f>G31</f>
        <v>12600</v>
      </c>
    </row>
    <row r="32" ht="12.75">
      <c r="C32" s="398" t="s">
        <v>258</v>
      </c>
    </row>
    <row r="33" ht="12.75">
      <c r="C33" s="13" t="s">
        <v>270</v>
      </c>
    </row>
    <row r="34" ht="12.75">
      <c r="C34" s="159" t="s">
        <v>256</v>
      </c>
    </row>
    <row r="35" spans="3:5" ht="12.75">
      <c r="C35" s="15" t="s">
        <v>305</v>
      </c>
      <c r="E35" s="73"/>
    </row>
    <row r="36" spans="3:8" ht="12.75">
      <c r="C36" s="13" t="s">
        <v>272</v>
      </c>
      <c r="H36" s="73"/>
    </row>
    <row r="37" spans="3:8" ht="12.75">
      <c r="C37" s="14" t="s">
        <v>306</v>
      </c>
      <c r="H37" s="73"/>
    </row>
    <row r="38" spans="3:8" ht="12.75">
      <c r="C38" s="13"/>
      <c r="H38" s="73"/>
    </row>
    <row r="39" spans="3:6" ht="19.5" thickBot="1">
      <c r="C39" s="25" t="s">
        <v>135</v>
      </c>
      <c r="D39" s="226" t="str">
        <f>D11</f>
        <v>PP1/Cro 1</v>
      </c>
      <c r="F39" s="2" t="s">
        <v>226</v>
      </c>
    </row>
    <row r="40" spans="3:7" ht="12.75">
      <c r="C40" s="448" t="s">
        <v>136</v>
      </c>
      <c r="D40" s="450" t="str">
        <f>D12</f>
        <v>Development phase with EUREKA</v>
      </c>
      <c r="E40" s="450"/>
      <c r="F40" s="450"/>
      <c r="G40" s="451"/>
    </row>
    <row r="41" spans="3:7" ht="38.25">
      <c r="C41" s="449"/>
      <c r="D41" s="227" t="str">
        <f>D13</f>
        <v>1st 3.m. period Q1 2019.</v>
      </c>
      <c r="E41" s="227" t="str">
        <f>E13</f>
        <v>2nd 3.m. period Q2 2019.</v>
      </c>
      <c r="F41" s="227" t="str">
        <f>F13</f>
        <v>3rd 3.m. period Q3 2019.</v>
      </c>
      <c r="G41" s="399" t="str">
        <f>G13</f>
        <v>4th 3.m. period Q4 2019.</v>
      </c>
    </row>
    <row r="42" spans="3:7" ht="12.75">
      <c r="C42" s="400" t="s">
        <v>260</v>
      </c>
      <c r="D42" s="229">
        <v>250000</v>
      </c>
      <c r="E42" s="229">
        <v>250000</v>
      </c>
      <c r="F42" s="229">
        <v>250000</v>
      </c>
      <c r="G42" s="401">
        <v>250000</v>
      </c>
    </row>
    <row r="43" spans="3:7" ht="12.75">
      <c r="C43" s="400" t="s">
        <v>261</v>
      </c>
      <c r="D43" s="230">
        <v>0.12</v>
      </c>
      <c r="E43" s="230">
        <v>0.12</v>
      </c>
      <c r="F43" s="230">
        <v>0.12</v>
      </c>
      <c r="G43" s="402">
        <v>0.12</v>
      </c>
    </row>
    <row r="44" spans="3:7" ht="12.75">
      <c r="C44" s="403" t="s">
        <v>137</v>
      </c>
      <c r="D44" s="229">
        <f>D42*D43</f>
        <v>30000</v>
      </c>
      <c r="E44" s="229">
        <f>E42*E43</f>
        <v>30000</v>
      </c>
      <c r="F44" s="229">
        <f>F42*F43</f>
        <v>30000</v>
      </c>
      <c r="G44" s="401">
        <f>G42*G43</f>
        <v>30000</v>
      </c>
    </row>
    <row r="45" spans="3:7" ht="13.5" thickBot="1">
      <c r="C45" s="404" t="s">
        <v>265</v>
      </c>
      <c r="D45" s="405">
        <f>D44/3</f>
        <v>10000</v>
      </c>
      <c r="E45" s="405">
        <f>E44/3</f>
        <v>10000</v>
      </c>
      <c r="F45" s="405">
        <f>F44/3</f>
        <v>10000</v>
      </c>
      <c r="G45" s="406">
        <f>G44/3</f>
        <v>10000</v>
      </c>
    </row>
    <row r="46" ht="12.75">
      <c r="C46" s="398" t="s">
        <v>258</v>
      </c>
    </row>
    <row r="47" ht="12.75">
      <c r="C47" s="2" t="s">
        <v>314</v>
      </c>
    </row>
    <row r="48" ht="12.75">
      <c r="C48" s="2" t="s">
        <v>259</v>
      </c>
    </row>
    <row r="49" ht="12.75">
      <c r="C49" s="2" t="s">
        <v>262</v>
      </c>
    </row>
    <row r="50" ht="12.75">
      <c r="C50" s="2" t="s">
        <v>263</v>
      </c>
    </row>
    <row r="51" ht="12.75">
      <c r="C51" s="2" t="s">
        <v>264</v>
      </c>
    </row>
    <row r="53" spans="1:10" ht="12.75">
      <c r="A53" s="56"/>
      <c r="B53" s="56"/>
      <c r="C53" s="56"/>
      <c r="D53" s="56"/>
      <c r="E53" s="56"/>
      <c r="F53" s="56"/>
      <c r="G53" s="56"/>
      <c r="H53" s="56"/>
      <c r="I53" s="56"/>
      <c r="J53" s="56"/>
    </row>
    <row r="55" spans="3:8" ht="18.75">
      <c r="C55" s="25" t="s">
        <v>278</v>
      </c>
      <c r="D55" s="226" t="str">
        <f>'Ostali troškovi'!C21</f>
        <v>PP2/Cro 2</v>
      </c>
      <c r="H55" t="s">
        <v>138</v>
      </c>
    </row>
    <row r="56" spans="3:8" ht="12.75">
      <c r="C56" s="446" t="s">
        <v>130</v>
      </c>
      <c r="D56" s="447" t="s">
        <v>224</v>
      </c>
      <c r="E56" s="447"/>
      <c r="F56" s="447"/>
      <c r="G56" s="447"/>
      <c r="H56" s="380"/>
    </row>
    <row r="57" spans="2:8" ht="38.25">
      <c r="B57" s="452" t="s">
        <v>249</v>
      </c>
      <c r="C57" s="446"/>
      <c r="D57" s="237" t="str">
        <f>D13</f>
        <v>1st 3.m. period Q1 2019.</v>
      </c>
      <c r="E57" s="237" t="str">
        <f>E13</f>
        <v>2nd 3.m. period Q2 2019.</v>
      </c>
      <c r="F57" s="237" t="str">
        <f>F13</f>
        <v>3rd 3.m. period Q3 2019.</v>
      </c>
      <c r="G57" s="237" t="str">
        <f>G13</f>
        <v>4th 3.m. period Q4 2019.</v>
      </c>
      <c r="H57" s="227" t="s">
        <v>131</v>
      </c>
    </row>
    <row r="58" spans="2:8" ht="12.75">
      <c r="B58" s="452"/>
      <c r="C58" s="238" t="s">
        <v>267</v>
      </c>
      <c r="D58" s="234">
        <f>D59+D61</f>
        <v>223560</v>
      </c>
      <c r="E58" s="234">
        <f>E59+E61</f>
        <v>193160</v>
      </c>
      <c r="F58" s="234">
        <f>F59+F61</f>
        <v>145360</v>
      </c>
      <c r="G58" s="234">
        <f>G59+G61</f>
        <v>143760</v>
      </c>
      <c r="H58" s="234">
        <f aca="true" t="shared" si="1" ref="H58:H63">SUM(D58:G58)</f>
        <v>705840</v>
      </c>
    </row>
    <row r="59" spans="2:8" ht="12.75">
      <c r="B59" s="396">
        <f>'Kontrola proračuna'!A22</f>
        <v>0.6</v>
      </c>
      <c r="C59" s="239" t="s">
        <v>248</v>
      </c>
      <c r="D59" s="235">
        <f>'Kontrola proračuna'!D22</f>
        <v>133560</v>
      </c>
      <c r="E59" s="235">
        <f>'Kontrola proračuna'!E22</f>
        <v>113160</v>
      </c>
      <c r="F59" s="235">
        <f>'Kontrola proračuna'!F22</f>
        <v>90360</v>
      </c>
      <c r="G59" s="235">
        <f>'Kontrola proračuna'!G22</f>
        <v>83760</v>
      </c>
      <c r="H59" s="235">
        <f t="shared" si="1"/>
        <v>420840</v>
      </c>
    </row>
    <row r="60" spans="2:8" ht="12.75">
      <c r="B60" s="395">
        <f>'Kontrola proračuna'!A21</f>
        <v>0.4</v>
      </c>
      <c r="C60" s="407" t="str">
        <f>" Planirani vlastiti izvori prema intenzitetu "&amp;D55</f>
        <v> Planirani vlastiti izvori prema intenzitetu PP2/Cro 2</v>
      </c>
      <c r="D60" s="408">
        <f>'Kontrola proračuna'!D21</f>
        <v>89040</v>
      </c>
      <c r="E60" s="408">
        <f>'Kontrola proračuna'!E21</f>
        <v>75440</v>
      </c>
      <c r="F60" s="408">
        <f>'Kontrola proračuna'!F21</f>
        <v>60240</v>
      </c>
      <c r="G60" s="408">
        <f>'Kontrola proračuna'!G21</f>
        <v>55840</v>
      </c>
      <c r="H60" s="408">
        <f t="shared" si="1"/>
        <v>280560</v>
      </c>
    </row>
    <row r="61" spans="3:8" ht="12.75">
      <c r="C61" s="239" t="s">
        <v>266</v>
      </c>
      <c r="D61" s="235">
        <f>SUM(D62:D69)</f>
        <v>90000</v>
      </c>
      <c r="E61" s="235">
        <f>SUM(E62:E69)</f>
        <v>80000</v>
      </c>
      <c r="F61" s="235">
        <f>SUM(F62:F69)</f>
        <v>55000</v>
      </c>
      <c r="G61" s="235">
        <f>SUM(G62:G69)</f>
        <v>60000</v>
      </c>
      <c r="H61" s="409">
        <f t="shared" si="1"/>
        <v>285000</v>
      </c>
    </row>
    <row r="62" spans="3:8" ht="24">
      <c r="C62" s="397" t="s">
        <v>250</v>
      </c>
      <c r="D62" s="240">
        <v>50000</v>
      </c>
      <c r="E62" s="240">
        <v>40000</v>
      </c>
      <c r="F62" s="240">
        <v>30000</v>
      </c>
      <c r="G62" s="240">
        <v>30000</v>
      </c>
      <c r="H62" s="241">
        <f t="shared" si="1"/>
        <v>150000</v>
      </c>
    </row>
    <row r="63" spans="3:8" ht="12.75">
      <c r="C63" s="228" t="s">
        <v>251</v>
      </c>
      <c r="D63" s="240">
        <v>40000</v>
      </c>
      <c r="E63" s="240">
        <v>40000</v>
      </c>
      <c r="F63" s="240">
        <v>25000</v>
      </c>
      <c r="G63" s="240">
        <v>30000</v>
      </c>
      <c r="H63" s="241">
        <f t="shared" si="1"/>
        <v>135000</v>
      </c>
    </row>
    <row r="64" spans="3:8" ht="12.75">
      <c r="C64" s="397" t="s">
        <v>257</v>
      </c>
      <c r="D64" s="240">
        <f>D90</f>
        <v>0</v>
      </c>
      <c r="E64" s="240">
        <f>E90</f>
        <v>0</v>
      </c>
      <c r="F64" s="240">
        <f>F90</f>
        <v>0</v>
      </c>
      <c r="G64" s="240">
        <f>G90</f>
        <v>0</v>
      </c>
      <c r="H64" s="241">
        <f aca="true" t="shared" si="2" ref="H64:H70">SUM(D64:G64)</f>
        <v>0</v>
      </c>
    </row>
    <row r="65" spans="3:8" ht="12.75">
      <c r="C65" s="228" t="s">
        <v>252</v>
      </c>
      <c r="D65" s="240">
        <v>0</v>
      </c>
      <c r="E65" s="240">
        <v>0</v>
      </c>
      <c r="F65" s="240">
        <v>0</v>
      </c>
      <c r="G65" s="240">
        <v>0</v>
      </c>
      <c r="H65" s="241">
        <f t="shared" si="2"/>
        <v>0</v>
      </c>
    </row>
    <row r="66" spans="3:8" ht="12.75">
      <c r="C66" s="228" t="s">
        <v>254</v>
      </c>
      <c r="D66" s="240">
        <v>0</v>
      </c>
      <c r="E66" s="240">
        <v>0</v>
      </c>
      <c r="F66" s="240">
        <v>0</v>
      </c>
      <c r="G66" s="240">
        <v>0</v>
      </c>
      <c r="H66" s="241">
        <f t="shared" si="2"/>
        <v>0</v>
      </c>
    </row>
    <row r="67" spans="3:8" ht="12.75">
      <c r="C67" s="228" t="s">
        <v>255</v>
      </c>
      <c r="D67" s="240">
        <v>0</v>
      </c>
      <c r="E67" s="240">
        <v>0</v>
      </c>
      <c r="F67" s="240">
        <v>0</v>
      </c>
      <c r="G67" s="240">
        <v>0</v>
      </c>
      <c r="H67" s="241">
        <f t="shared" si="2"/>
        <v>0</v>
      </c>
    </row>
    <row r="68" spans="3:8" ht="24">
      <c r="C68" s="397" t="s">
        <v>253</v>
      </c>
      <c r="D68" s="240">
        <v>0</v>
      </c>
      <c r="E68" s="240">
        <v>0</v>
      </c>
      <c r="F68" s="240">
        <v>0</v>
      </c>
      <c r="G68" s="240">
        <v>0</v>
      </c>
      <c r="H68" s="241">
        <f t="shared" si="2"/>
        <v>0</v>
      </c>
    </row>
    <row r="69" spans="3:8" ht="12.75">
      <c r="C69" s="228" t="s">
        <v>132</v>
      </c>
      <c r="D69" s="240">
        <v>0</v>
      </c>
      <c r="E69" s="240">
        <v>0</v>
      </c>
      <c r="F69" s="240">
        <v>0</v>
      </c>
      <c r="G69" s="240">
        <v>0</v>
      </c>
      <c r="H69" s="241">
        <f t="shared" si="2"/>
        <v>0</v>
      </c>
    </row>
    <row r="70" spans="3:8" ht="12.75">
      <c r="C70" s="228" t="s">
        <v>133</v>
      </c>
      <c r="D70" s="240">
        <v>0</v>
      </c>
      <c r="E70" s="240">
        <v>0</v>
      </c>
      <c r="F70" s="240">
        <v>0</v>
      </c>
      <c r="G70" s="240">
        <v>0</v>
      </c>
      <c r="H70" s="241">
        <f t="shared" si="2"/>
        <v>0</v>
      </c>
    </row>
    <row r="71" spans="3:8" ht="12.75">
      <c r="C71" s="238" t="s">
        <v>269</v>
      </c>
      <c r="D71" s="234">
        <f>D72+D73</f>
        <v>222600</v>
      </c>
      <c r="E71" s="234">
        <f>E72+E73</f>
        <v>188600</v>
      </c>
      <c r="F71" s="234">
        <f>F72+F73</f>
        <v>150600</v>
      </c>
      <c r="G71" s="234">
        <f>G72+G73</f>
        <v>139600</v>
      </c>
      <c r="H71" s="242">
        <f>SUM(D71:G71)</f>
        <v>701400</v>
      </c>
    </row>
    <row r="72" spans="3:8" ht="12.75">
      <c r="C72" s="410" t="s">
        <v>134</v>
      </c>
      <c r="D72" s="411">
        <f>'Kontrola proračuna'!D15</f>
        <v>222600</v>
      </c>
      <c r="E72" s="411">
        <f>'Kontrola proračuna'!E15</f>
        <v>188600</v>
      </c>
      <c r="F72" s="411">
        <f>'Kontrola proračuna'!F15</f>
        <v>150600</v>
      </c>
      <c r="G72" s="411">
        <f>'Kontrola proračuna'!G15</f>
        <v>139600</v>
      </c>
      <c r="H72" s="412">
        <f>SUM(D72:G72)</f>
        <v>701400</v>
      </c>
    </row>
    <row r="73" spans="3:8" ht="12.75">
      <c r="C73" s="410" t="s">
        <v>268</v>
      </c>
      <c r="D73" s="411">
        <v>0</v>
      </c>
      <c r="E73" s="411">
        <v>0</v>
      </c>
      <c r="F73" s="411">
        <v>0</v>
      </c>
      <c r="G73" s="411">
        <v>0</v>
      </c>
      <c r="H73" s="412">
        <f>SUM(D73:G73)</f>
        <v>0</v>
      </c>
    </row>
    <row r="74" spans="3:8" ht="12.75">
      <c r="C74" s="243" t="s">
        <v>150</v>
      </c>
      <c r="D74" s="244">
        <f>D58-D71</f>
        <v>960</v>
      </c>
      <c r="E74" s="244">
        <f>E58-E71</f>
        <v>4560</v>
      </c>
      <c r="F74" s="244">
        <f>F58-F71</f>
        <v>-5240</v>
      </c>
      <c r="G74" s="244">
        <f>G58-G71</f>
        <v>4160</v>
      </c>
      <c r="H74" s="245"/>
    </row>
    <row r="75" spans="3:8" ht="12.75">
      <c r="C75" s="243" t="s">
        <v>151</v>
      </c>
      <c r="D75" s="234">
        <f>D74</f>
        <v>960</v>
      </c>
      <c r="E75" s="234">
        <f>D75+E74</f>
        <v>5520</v>
      </c>
      <c r="F75" s="234">
        <f>E75+F74</f>
        <v>280</v>
      </c>
      <c r="G75" s="234">
        <f>F75+G74</f>
        <v>4440</v>
      </c>
      <c r="H75" s="413">
        <f>G75</f>
        <v>4440</v>
      </c>
    </row>
    <row r="76" ht="12.75">
      <c r="C76" s="398" t="s">
        <v>258</v>
      </c>
    </row>
    <row r="77" ht="12.75">
      <c r="C77" s="13" t="s">
        <v>270</v>
      </c>
    </row>
    <row r="78" ht="12.75">
      <c r="C78" s="13" t="s">
        <v>256</v>
      </c>
    </row>
    <row r="79" spans="3:5" ht="12.75">
      <c r="C79" s="13" t="s">
        <v>271</v>
      </c>
      <c r="E79" s="73"/>
    </row>
    <row r="80" spans="3:8" ht="12.75">
      <c r="C80" s="13" t="s">
        <v>272</v>
      </c>
      <c r="H80" s="73"/>
    </row>
    <row r="81" spans="3:8" ht="12.75">
      <c r="C81" s="14" t="s">
        <v>306</v>
      </c>
      <c r="H81" s="73"/>
    </row>
  </sheetData>
  <sheetProtection/>
  <mergeCells count="8">
    <mergeCell ref="C12:C13"/>
    <mergeCell ref="D12:G12"/>
    <mergeCell ref="C40:C41"/>
    <mergeCell ref="D40:G40"/>
    <mergeCell ref="B13:B14"/>
    <mergeCell ref="C56:C57"/>
    <mergeCell ref="D56:G56"/>
    <mergeCell ref="B57:B58"/>
  </mergeCells>
  <dataValidations count="1">
    <dataValidation allowBlank="1" showInputMessage="1" showErrorMessage="1" errorTitle="Unallowable change!" error="Press &quot;Cancel&quot;!" sqref="B4:B13 B59:B65536 A1:A65536 B15:B57 D1:IV65536 C2:C65536"/>
  </dataValidations>
  <printOptions/>
  <pageMargins left="0.7" right="0.7" top="0.75" bottom="0.75" header="0.3" footer="0.3"/>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B1:H87"/>
  <sheetViews>
    <sheetView workbookViewId="0" topLeftCell="A16">
      <selection activeCell="D19" sqref="D19:H19"/>
    </sheetView>
  </sheetViews>
  <sheetFormatPr defaultColWidth="9.140625" defaultRowHeight="12.75"/>
  <cols>
    <col min="1" max="1" width="4.7109375" style="0" customWidth="1"/>
    <col min="2" max="2" width="5.28125" style="0" customWidth="1"/>
    <col min="3" max="3" width="46.00390625" style="0" bestFit="1" customWidth="1"/>
    <col min="4" max="8" width="14.57421875" style="0" customWidth="1"/>
  </cols>
  <sheetData>
    <row r="1" ht="12.75">
      <c r="C1" s="219" t="s">
        <v>293</v>
      </c>
    </row>
    <row r="2" ht="12.75">
      <c r="C2" s="26" t="s">
        <v>279</v>
      </c>
    </row>
    <row r="3" ht="12.75">
      <c r="C3" s="26" t="s">
        <v>280</v>
      </c>
    </row>
    <row r="4" ht="12.75">
      <c r="C4" s="26" t="s">
        <v>281</v>
      </c>
    </row>
    <row r="5" ht="12.75">
      <c r="C5" s="26" t="s">
        <v>287</v>
      </c>
    </row>
    <row r="6" ht="12.75">
      <c r="C6" s="26" t="s">
        <v>282</v>
      </c>
    </row>
    <row r="7" ht="12.75">
      <c r="C7" s="26" t="s">
        <v>288</v>
      </c>
    </row>
    <row r="8" ht="12.75">
      <c r="C8" s="26" t="s">
        <v>284</v>
      </c>
    </row>
    <row r="9" ht="12.75">
      <c r="C9" s="26" t="s">
        <v>283</v>
      </c>
    </row>
    <row r="10" ht="12.75">
      <c r="C10" s="26" t="s">
        <v>285</v>
      </c>
    </row>
    <row r="11" ht="12.75">
      <c r="C11" s="26" t="s">
        <v>289</v>
      </c>
    </row>
    <row r="12" ht="12.75">
      <c r="C12" s="26" t="s">
        <v>286</v>
      </c>
    </row>
    <row r="13" ht="12.75">
      <c r="C13" s="26" t="s">
        <v>299</v>
      </c>
    </row>
    <row r="14" ht="12.75">
      <c r="C14" s="26" t="s">
        <v>300</v>
      </c>
    </row>
    <row r="15" ht="12.75">
      <c r="C15" s="26" t="s">
        <v>290</v>
      </c>
    </row>
    <row r="16" ht="12.75">
      <c r="C16" s="26" t="s">
        <v>291</v>
      </c>
    </row>
    <row r="17" ht="12.75">
      <c r="B17" s="16"/>
    </row>
    <row r="18" spans="2:8" ht="15.75" thickBot="1">
      <c r="B18" s="246" t="s">
        <v>152</v>
      </c>
      <c r="D18" s="247"/>
      <c r="E18" s="248"/>
      <c r="F18" s="8"/>
      <c r="G18" s="8"/>
      <c r="H18" s="249" t="s">
        <v>138</v>
      </c>
    </row>
    <row r="19" spans="2:8" ht="15">
      <c r="B19" s="250"/>
      <c r="C19" s="251" t="s">
        <v>153</v>
      </c>
      <c r="D19" s="252" t="s">
        <v>179</v>
      </c>
      <c r="E19" s="252" t="s">
        <v>318</v>
      </c>
      <c r="F19" s="252" t="s">
        <v>319</v>
      </c>
      <c r="G19" s="252" t="s">
        <v>320</v>
      </c>
      <c r="H19" s="253" t="s">
        <v>321</v>
      </c>
    </row>
    <row r="20" spans="2:8" ht="15">
      <c r="B20" s="254" t="s">
        <v>154</v>
      </c>
      <c r="C20" s="255" t="s">
        <v>213</v>
      </c>
      <c r="D20" s="256">
        <v>900000</v>
      </c>
      <c r="E20" s="256">
        <v>1200000</v>
      </c>
      <c r="F20" s="256">
        <v>1400000</v>
      </c>
      <c r="G20" s="256">
        <v>1800000</v>
      </c>
      <c r="H20" s="257">
        <v>2200000</v>
      </c>
    </row>
    <row r="21" spans="2:8" ht="15">
      <c r="B21" s="254" t="s">
        <v>155</v>
      </c>
      <c r="C21" s="258" t="s">
        <v>156</v>
      </c>
      <c r="D21" s="259">
        <v>450000</v>
      </c>
      <c r="E21" s="259">
        <v>600000</v>
      </c>
      <c r="F21" s="259">
        <v>700000</v>
      </c>
      <c r="G21" s="259">
        <v>900000</v>
      </c>
      <c r="H21" s="260">
        <v>1100000</v>
      </c>
    </row>
    <row r="22" spans="2:8" ht="15">
      <c r="B22" s="254"/>
      <c r="C22" s="261" t="s">
        <v>157</v>
      </c>
      <c r="D22" s="261">
        <v>0.5</v>
      </c>
      <c r="E22" s="261">
        <v>0.5</v>
      </c>
      <c r="F22" s="261">
        <v>0.5</v>
      </c>
      <c r="G22" s="261">
        <v>0.5</v>
      </c>
      <c r="H22" s="262">
        <v>0.5</v>
      </c>
    </row>
    <row r="23" spans="2:8" ht="15">
      <c r="B23" s="254" t="s">
        <v>158</v>
      </c>
      <c r="C23" s="258" t="s">
        <v>159</v>
      </c>
      <c r="D23" s="259">
        <v>150000</v>
      </c>
      <c r="E23" s="259">
        <v>300000</v>
      </c>
      <c r="F23" s="259">
        <v>300000</v>
      </c>
      <c r="G23" s="259">
        <v>300000</v>
      </c>
      <c r="H23" s="260">
        <v>300000</v>
      </c>
    </row>
    <row r="24" spans="2:8" ht="15">
      <c r="B24" s="254"/>
      <c r="C24" s="261" t="s">
        <v>160</v>
      </c>
      <c r="D24" s="261">
        <v>0.16666666666666666</v>
      </c>
      <c r="E24" s="261">
        <v>0.25</v>
      </c>
      <c r="F24" s="261">
        <v>0.21428571428571427</v>
      </c>
      <c r="G24" s="261">
        <v>0.16666666666666666</v>
      </c>
      <c r="H24" s="262">
        <v>0.13636363636363635</v>
      </c>
    </row>
    <row r="25" spans="2:8" ht="15">
      <c r="B25" s="254" t="s">
        <v>161</v>
      </c>
      <c r="C25" s="258" t="s">
        <v>162</v>
      </c>
      <c r="D25" s="259">
        <v>300000</v>
      </c>
      <c r="E25" s="259">
        <v>300000</v>
      </c>
      <c r="F25" s="259">
        <v>400000</v>
      </c>
      <c r="G25" s="259">
        <v>600000</v>
      </c>
      <c r="H25" s="260">
        <v>800000</v>
      </c>
    </row>
    <row r="26" spans="2:8" ht="15">
      <c r="B26" s="254"/>
      <c r="C26" s="261" t="s">
        <v>163</v>
      </c>
      <c r="D26" s="261">
        <v>0.3333333333333333</v>
      </c>
      <c r="E26" s="261">
        <v>0.25</v>
      </c>
      <c r="F26" s="261">
        <v>0.2857142857142857</v>
      </c>
      <c r="G26" s="261">
        <v>0.3333333333333333</v>
      </c>
      <c r="H26" s="262">
        <v>0.36363636363636365</v>
      </c>
    </row>
    <row r="27" spans="2:8" ht="15">
      <c r="B27" s="254" t="s">
        <v>164</v>
      </c>
      <c r="C27" s="258" t="s">
        <v>165</v>
      </c>
      <c r="D27" s="259">
        <v>-195240</v>
      </c>
      <c r="E27" s="259">
        <v>-195240</v>
      </c>
      <c r="F27" s="259">
        <v>-95240</v>
      </c>
      <c r="G27" s="259">
        <v>104760</v>
      </c>
      <c r="H27" s="260">
        <v>304760</v>
      </c>
    </row>
    <row r="28" spans="2:8" ht="15">
      <c r="B28" s="254"/>
      <c r="C28" s="261" t="s">
        <v>166</v>
      </c>
      <c r="D28" s="263">
        <v>495240</v>
      </c>
      <c r="E28" s="263">
        <v>495240</v>
      </c>
      <c r="F28" s="263">
        <v>495240</v>
      </c>
      <c r="G28" s="263">
        <v>495240</v>
      </c>
      <c r="H28" s="264">
        <v>495240</v>
      </c>
    </row>
    <row r="29" spans="2:8" ht="15">
      <c r="B29" s="254" t="s">
        <v>167</v>
      </c>
      <c r="C29" s="258" t="s">
        <v>168</v>
      </c>
      <c r="D29" s="265">
        <v>-195240</v>
      </c>
      <c r="E29" s="265">
        <v>-195240</v>
      </c>
      <c r="F29" s="265">
        <v>-95240</v>
      </c>
      <c r="G29" s="265">
        <v>104760</v>
      </c>
      <c r="H29" s="266">
        <v>304760</v>
      </c>
    </row>
    <row r="30" spans="2:8" ht="15">
      <c r="B30" s="254"/>
      <c r="C30" s="261" t="s">
        <v>214</v>
      </c>
      <c r="D30" s="263">
        <v>0</v>
      </c>
      <c r="E30" s="263">
        <v>0</v>
      </c>
      <c r="F30" s="263">
        <v>0</v>
      </c>
      <c r="G30" s="263">
        <v>0</v>
      </c>
      <c r="H30" s="264">
        <v>0</v>
      </c>
    </row>
    <row r="31" spans="2:8" ht="15">
      <c r="B31" s="254" t="s">
        <v>169</v>
      </c>
      <c r="C31" s="258" t="s">
        <v>170</v>
      </c>
      <c r="D31" s="265">
        <v>-156192</v>
      </c>
      <c r="E31" s="265">
        <v>-156192</v>
      </c>
      <c r="F31" s="265">
        <v>-76192</v>
      </c>
      <c r="G31" s="265">
        <v>83808</v>
      </c>
      <c r="H31" s="266">
        <v>243808</v>
      </c>
    </row>
    <row r="32" spans="2:8" ht="15">
      <c r="B32" s="254"/>
      <c r="C32" s="261" t="s">
        <v>171</v>
      </c>
      <c r="D32" s="263">
        <v>-39048</v>
      </c>
      <c r="E32" s="263">
        <v>-39048</v>
      </c>
      <c r="F32" s="263">
        <v>-19048</v>
      </c>
      <c r="G32" s="263">
        <v>20952</v>
      </c>
      <c r="H32" s="264">
        <v>60952</v>
      </c>
    </row>
    <row r="33" spans="2:8" ht="15">
      <c r="B33" s="254"/>
      <c r="C33" s="261" t="s">
        <v>215</v>
      </c>
      <c r="D33" s="261">
        <v>-0.17354666666666665</v>
      </c>
      <c r="E33" s="261">
        <v>-0.13016</v>
      </c>
      <c r="F33" s="261">
        <v>-0.05442285714285714</v>
      </c>
      <c r="G33" s="261">
        <v>0.04656</v>
      </c>
      <c r="H33" s="262">
        <v>0.11082181818181819</v>
      </c>
    </row>
    <row r="34" spans="2:8" ht="15">
      <c r="B34" s="254" t="s">
        <v>172</v>
      </c>
      <c r="C34" s="258" t="s">
        <v>173</v>
      </c>
      <c r="D34" s="265">
        <v>-156192</v>
      </c>
      <c r="E34" s="265">
        <v>-156192</v>
      </c>
      <c r="F34" s="265">
        <v>-76192</v>
      </c>
      <c r="G34" s="265">
        <v>83808</v>
      </c>
      <c r="H34" s="266">
        <v>243808</v>
      </c>
    </row>
    <row r="35" spans="2:8" ht="15">
      <c r="B35" s="254"/>
      <c r="C35" s="261" t="s">
        <v>174</v>
      </c>
      <c r="D35" s="263">
        <v>0</v>
      </c>
      <c r="E35" s="263">
        <v>0</v>
      </c>
      <c r="F35" s="263">
        <v>0</v>
      </c>
      <c r="G35" s="263">
        <v>0</v>
      </c>
      <c r="H35" s="264">
        <v>0</v>
      </c>
    </row>
    <row r="36" spans="2:8" ht="15.75" thickBot="1">
      <c r="B36" s="267"/>
      <c r="C36" s="268" t="s">
        <v>175</v>
      </c>
      <c r="D36" s="269">
        <v>0</v>
      </c>
      <c r="E36" s="269">
        <v>0</v>
      </c>
      <c r="F36" s="269">
        <v>0</v>
      </c>
      <c r="G36" s="269">
        <v>0</v>
      </c>
      <c r="H36" s="270">
        <v>0</v>
      </c>
    </row>
    <row r="39" spans="3:6" ht="87.75">
      <c r="C39" s="373" t="s">
        <v>216</v>
      </c>
      <c r="D39" s="271"/>
      <c r="E39" s="271"/>
      <c r="F39" s="271"/>
    </row>
    <row r="40" spans="2:8" ht="14.25">
      <c r="B40" s="272"/>
      <c r="C40" s="272"/>
      <c r="D40" s="272"/>
      <c r="E40" s="272"/>
      <c r="F40" s="272"/>
      <c r="G40" s="272"/>
      <c r="H40" s="272"/>
    </row>
    <row r="41" spans="2:8" ht="14.25">
      <c r="B41" s="272"/>
      <c r="C41" s="272"/>
      <c r="D41" s="272"/>
      <c r="E41" s="272"/>
      <c r="F41" s="272"/>
      <c r="G41" s="272"/>
      <c r="H41" s="272"/>
    </row>
    <row r="42" spans="2:8" ht="14.25">
      <c r="B42" s="272"/>
      <c r="C42" s="272"/>
      <c r="D42" s="272"/>
      <c r="E42" s="272"/>
      <c r="F42" s="272"/>
      <c r="G42" s="272"/>
      <c r="H42" s="272"/>
    </row>
    <row r="43" spans="2:8" ht="14.25">
      <c r="B43" s="272"/>
      <c r="C43" s="272"/>
      <c r="D43" s="272"/>
      <c r="E43" s="272"/>
      <c r="F43" s="272"/>
      <c r="G43" s="272"/>
      <c r="H43" s="272"/>
    </row>
    <row r="44" spans="2:8" ht="14.25">
      <c r="B44" s="272"/>
      <c r="C44" s="272"/>
      <c r="D44" s="272"/>
      <c r="E44" s="272"/>
      <c r="F44" s="272"/>
      <c r="G44" s="272"/>
      <c r="H44" s="272"/>
    </row>
    <row r="45" spans="2:8" ht="14.25">
      <c r="B45" s="272"/>
      <c r="C45" s="272"/>
      <c r="D45" s="272"/>
      <c r="E45" s="272"/>
      <c r="F45" s="272"/>
      <c r="G45" s="272"/>
      <c r="H45" s="272"/>
    </row>
    <row r="46" spans="2:8" ht="14.25">
      <c r="B46" s="272"/>
      <c r="C46" s="273"/>
      <c r="D46" s="272"/>
      <c r="E46" s="272"/>
      <c r="F46" s="272"/>
      <c r="G46" s="272"/>
      <c r="H46" s="272"/>
    </row>
    <row r="47" spans="2:8" ht="14.25">
      <c r="B47" s="272"/>
      <c r="C47" s="272"/>
      <c r="D47" s="272"/>
      <c r="E47" s="272"/>
      <c r="F47" s="272"/>
      <c r="G47" s="272"/>
      <c r="H47" s="272"/>
    </row>
    <row r="48" spans="2:8" ht="14.25">
      <c r="B48" s="272"/>
      <c r="C48" s="272"/>
      <c r="D48" s="272"/>
      <c r="E48" s="272"/>
      <c r="F48" s="272"/>
      <c r="G48" s="272"/>
      <c r="H48" s="272"/>
    </row>
    <row r="49" spans="2:8" ht="14.25">
      <c r="B49" s="271"/>
      <c r="C49" s="271"/>
      <c r="D49" s="272"/>
      <c r="E49" s="275"/>
      <c r="F49" s="271"/>
      <c r="G49" s="271"/>
      <c r="H49" s="271"/>
    </row>
    <row r="50" spans="2:8" ht="14.25">
      <c r="B50" s="271"/>
      <c r="C50" s="271"/>
      <c r="D50" s="272"/>
      <c r="E50" s="275"/>
      <c r="F50" s="271"/>
      <c r="G50" s="271"/>
      <c r="H50" s="271"/>
    </row>
    <row r="51" spans="2:8" ht="14.25">
      <c r="B51" s="271"/>
      <c r="C51" s="271"/>
      <c r="D51" s="272"/>
      <c r="E51" s="275"/>
      <c r="F51" s="271"/>
      <c r="G51" s="271"/>
      <c r="H51" s="271"/>
    </row>
    <row r="52" spans="2:8" ht="14.25">
      <c r="B52" s="271"/>
      <c r="C52" s="271"/>
      <c r="D52" s="271"/>
      <c r="E52" s="274"/>
      <c r="F52" s="271"/>
      <c r="G52" s="271"/>
      <c r="H52" s="271"/>
    </row>
    <row r="53" spans="2:8" ht="14.25">
      <c r="B53" s="271"/>
      <c r="C53" s="272"/>
      <c r="D53" s="271"/>
      <c r="E53" s="276"/>
      <c r="F53" s="271"/>
      <c r="G53" s="271"/>
      <c r="H53" s="271"/>
    </row>
    <row r="54" spans="2:8" ht="14.25">
      <c r="B54" s="271"/>
      <c r="C54" s="272"/>
      <c r="D54" s="271"/>
      <c r="E54" s="276"/>
      <c r="F54" s="271"/>
      <c r="G54" s="271"/>
      <c r="H54" s="271"/>
    </row>
    <row r="55" spans="2:8" ht="14.25">
      <c r="B55" s="271"/>
      <c r="C55" s="271"/>
      <c r="D55" s="271"/>
      <c r="E55" s="276"/>
      <c r="F55" s="271"/>
      <c r="G55" s="271"/>
      <c r="H55" s="271"/>
    </row>
    <row r="56" spans="2:8" ht="14.25">
      <c r="B56" s="272"/>
      <c r="C56" s="272"/>
      <c r="D56" s="271"/>
      <c r="E56" s="276"/>
      <c r="F56" s="271"/>
      <c r="G56" s="271"/>
      <c r="H56" s="271"/>
    </row>
    <row r="57" spans="2:8" ht="14.25">
      <c r="B57" s="271"/>
      <c r="C57" s="272"/>
      <c r="D57" s="271"/>
      <c r="E57" s="276"/>
      <c r="F57" s="271"/>
      <c r="G57" s="271"/>
      <c r="H57" s="271"/>
    </row>
    <row r="58" spans="2:8" ht="14.25">
      <c r="B58" s="271"/>
      <c r="C58" s="272"/>
      <c r="D58" s="271"/>
      <c r="E58" s="276"/>
      <c r="F58" s="271"/>
      <c r="G58" s="271"/>
      <c r="H58" s="271"/>
    </row>
    <row r="59" spans="2:8" ht="14.25">
      <c r="B59" s="271"/>
      <c r="C59" s="272"/>
      <c r="D59" s="271"/>
      <c r="E59" s="276"/>
      <c r="F59" s="271"/>
      <c r="G59" s="271"/>
      <c r="H59" s="271"/>
    </row>
    <row r="60" spans="2:8" ht="14.25">
      <c r="B60" s="271"/>
      <c r="C60" s="272"/>
      <c r="D60" s="271"/>
      <c r="E60" s="276"/>
      <c r="F60" s="271"/>
      <c r="G60" s="271"/>
      <c r="H60" s="271"/>
    </row>
    <row r="61" spans="2:8" ht="14.25">
      <c r="B61" s="271"/>
      <c r="C61" s="273"/>
      <c r="D61" s="271"/>
      <c r="E61" s="275"/>
      <c r="F61" s="271"/>
      <c r="G61" s="271"/>
      <c r="H61" s="271"/>
    </row>
    <row r="62" spans="2:8" ht="14.25">
      <c r="B62" s="271"/>
      <c r="C62" s="271"/>
      <c r="D62" s="271"/>
      <c r="E62" s="275"/>
      <c r="F62" s="271"/>
      <c r="G62" s="271"/>
      <c r="H62" s="271"/>
    </row>
    <row r="63" spans="2:8" ht="14.25">
      <c r="B63" s="271"/>
      <c r="C63" s="271"/>
      <c r="D63" s="271"/>
      <c r="E63" s="275"/>
      <c r="F63" s="271"/>
      <c r="G63" s="271"/>
      <c r="H63" s="271"/>
    </row>
    <row r="64" spans="2:8" ht="14.25">
      <c r="B64" s="271"/>
      <c r="C64" s="271"/>
      <c r="D64" s="271"/>
      <c r="E64" s="275"/>
      <c r="F64" s="271"/>
      <c r="G64" s="271"/>
      <c r="H64" s="271"/>
    </row>
    <row r="65" spans="2:8" ht="14.25">
      <c r="B65" s="271"/>
      <c r="C65" s="271"/>
      <c r="D65" s="271"/>
      <c r="E65" s="275"/>
      <c r="F65" s="271"/>
      <c r="G65" s="271"/>
      <c r="H65" s="271"/>
    </row>
    <row r="66" spans="2:8" ht="14.25">
      <c r="B66" s="271"/>
      <c r="C66" s="271"/>
      <c r="D66" s="271"/>
      <c r="E66" s="275"/>
      <c r="F66" s="271"/>
      <c r="G66" s="271"/>
      <c r="H66" s="271"/>
    </row>
    <row r="67" spans="2:8" ht="14.25">
      <c r="B67" s="271"/>
      <c r="C67" s="271"/>
      <c r="D67" s="271"/>
      <c r="E67" s="275"/>
      <c r="F67" s="271"/>
      <c r="G67" s="271"/>
      <c r="H67" s="271"/>
    </row>
    <row r="68" spans="2:8" ht="14.25">
      <c r="B68" s="271"/>
      <c r="C68" s="271"/>
      <c r="D68" s="271"/>
      <c r="E68" s="275"/>
      <c r="F68" s="271"/>
      <c r="G68" s="271"/>
      <c r="H68" s="271"/>
    </row>
    <row r="69" spans="2:8" ht="14.25">
      <c r="B69" s="271"/>
      <c r="C69" s="272"/>
      <c r="D69" s="271"/>
      <c r="E69" s="274"/>
      <c r="F69" s="271"/>
      <c r="G69" s="271"/>
      <c r="H69" s="271"/>
    </row>
    <row r="70" spans="2:8" ht="14.25">
      <c r="B70" s="271"/>
      <c r="C70" s="272"/>
      <c r="D70" s="271"/>
      <c r="E70" s="276"/>
      <c r="F70" s="271"/>
      <c r="G70" s="271"/>
      <c r="H70" s="271"/>
    </row>
    <row r="71" spans="2:8" ht="14.25">
      <c r="B71" s="271"/>
      <c r="C71" s="272"/>
      <c r="D71" s="271"/>
      <c r="E71" s="276"/>
      <c r="F71" s="271"/>
      <c r="G71" s="271"/>
      <c r="H71" s="271"/>
    </row>
    <row r="72" spans="2:8" ht="14.25">
      <c r="B72" s="271"/>
      <c r="C72" s="272"/>
      <c r="D72" s="271"/>
      <c r="E72" s="276"/>
      <c r="F72" s="271"/>
      <c r="G72" s="271"/>
      <c r="H72" s="271"/>
    </row>
    <row r="73" spans="2:8" ht="14.25">
      <c r="B73" s="271"/>
      <c r="C73" s="272"/>
      <c r="D73" s="271"/>
      <c r="E73" s="276"/>
      <c r="F73" s="271"/>
      <c r="G73" s="271"/>
      <c r="H73" s="271"/>
    </row>
    <row r="74" spans="2:8" ht="14.25">
      <c r="B74" s="271"/>
      <c r="C74" s="272"/>
      <c r="D74" s="271"/>
      <c r="E74" s="276"/>
      <c r="F74" s="271"/>
      <c r="G74" s="271"/>
      <c r="H74" s="271"/>
    </row>
    <row r="75" ht="12.75">
      <c r="E75" s="8"/>
    </row>
    <row r="76" ht="12.75">
      <c r="E76" s="8"/>
    </row>
    <row r="77" ht="12.75">
      <c r="E77" s="8"/>
    </row>
    <row r="78" ht="12.75">
      <c r="E78" s="8"/>
    </row>
    <row r="79" ht="12.75">
      <c r="E79" s="8"/>
    </row>
    <row r="80" ht="12.75">
      <c r="E80" s="8"/>
    </row>
    <row r="81" ht="12.75">
      <c r="E81" s="8"/>
    </row>
    <row r="82" ht="12.75">
      <c r="E82" s="8"/>
    </row>
    <row r="83" ht="12.75">
      <c r="E83" s="8"/>
    </row>
    <row r="84" ht="12.75">
      <c r="E84" s="8"/>
    </row>
    <row r="85" ht="12.75">
      <c r="E85" s="8"/>
    </row>
    <row r="86" ht="12.75">
      <c r="E86" s="8"/>
    </row>
    <row r="87" ht="12.75">
      <c r="E87" s="8"/>
    </row>
  </sheetData>
  <sheetProtection/>
  <dataValidations count="1">
    <dataValidation allowBlank="1" showInputMessage="1" showErrorMessage="1" errorTitle="Unallowable change!" error="Press &quot;Cancel&quot;!" sqref="C13:C16"/>
  </dataValidation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BICRO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EUREKA methodology</dc:title>
  <dc:subject>INPUTS</dc:subject>
  <dc:creator>Krunoslav Tarandek</dc:creator>
  <cp:keywords/>
  <dc:description/>
  <cp:lastModifiedBy>Ira Alaburic</cp:lastModifiedBy>
  <cp:lastPrinted>2017-02-07T10:50:50Z</cp:lastPrinted>
  <dcterms:created xsi:type="dcterms:W3CDTF">2007-03-05T11:35:52Z</dcterms:created>
  <dcterms:modified xsi:type="dcterms:W3CDTF">2018-07-18T11:59:58Z</dcterms:modified>
  <cp:category/>
  <cp:version/>
  <cp:contentType/>
  <cp:contentStatus/>
</cp:coreProperties>
</file>