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ačunovodstvo\2. FINANCIJSKI IZVJESTAJI\2025. financijski izvještaji\Izvještaj o izvršenju FP\06. 2025\poslano MGPO - Upravni odbor\ispravak 2024. godina-usklada s predanim - fin\"/>
    </mc:Choice>
  </mc:AlternateContent>
  <xr:revisionPtr revIDLastSave="0" documentId="13_ncr:1_{6EEA3C6F-8E2B-4BDB-B340-729A329EE61B}" xr6:coauthVersionLast="47" xr6:coauthVersionMax="47" xr10:uidLastSave="{00000000-0000-0000-0000-000000000000}"/>
  <bookViews>
    <workbookView xWindow="-120" yWindow="-120" windowWidth="38640" windowHeight="21120" tabRatio="992" xr2:uid="{998DF042-06EB-42DA-9B82-F4EB97B4F08E}"/>
  </bookViews>
  <sheets>
    <sheet name="Sažetak" sheetId="1" r:id="rId1"/>
    <sheet name="Prihodi i rashodi po ek.klas" sheetId="2" r:id="rId2"/>
    <sheet name="Prihodi i rashodi prema izvoru " sheetId="3" r:id="rId3"/>
    <sheet name="Rashodi prema FP" sheetId="4" r:id="rId4"/>
    <sheet name="Račun financiranja prema ek.kl" sheetId="5" r:id="rId5"/>
    <sheet name="Račun fin. prema izvorima" sheetId="7" r:id="rId6"/>
    <sheet name="Izvještaj po programskoj klas." sheetId="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0" i="1"/>
  <c r="K10" i="1"/>
  <c r="G13" i="7"/>
  <c r="H13" i="7"/>
  <c r="C13" i="7"/>
  <c r="C16" i="7"/>
  <c r="C17" i="7"/>
  <c r="C15" i="5"/>
  <c r="C16" i="5"/>
  <c r="C17" i="5"/>
  <c r="C18" i="5"/>
  <c r="B28" i="3"/>
  <c r="C40" i="2"/>
  <c r="E24" i="3" l="1"/>
  <c r="E17" i="3"/>
  <c r="E16" i="3"/>
  <c r="E15" i="3"/>
  <c r="D20" i="3"/>
  <c r="D15" i="3"/>
  <c r="C15" i="3"/>
  <c r="C28" i="3"/>
  <c r="D14" i="2"/>
  <c r="D10" i="2"/>
  <c r="E20" i="3" l="1"/>
  <c r="E14" i="3" s="1"/>
  <c r="D14" i="3"/>
  <c r="C20" i="3"/>
  <c r="C14" i="3" s="1"/>
  <c r="H15" i="2"/>
  <c r="C39" i="2"/>
  <c r="C38" i="2" s="1"/>
  <c r="C19" i="2"/>
  <c r="C16" i="2"/>
  <c r="C15" i="2"/>
  <c r="B20" i="3"/>
  <c r="B27" i="3"/>
  <c r="B18" i="3"/>
  <c r="B15" i="3"/>
  <c r="B14" i="3" l="1"/>
  <c r="F34" i="2" l="1"/>
  <c r="F33" i="2" s="1"/>
  <c r="F22" i="2"/>
  <c r="F21" i="2" s="1"/>
  <c r="H10" i="4"/>
  <c r="H11" i="4"/>
  <c r="H12" i="4"/>
  <c r="H13" i="4"/>
  <c r="H14" i="4"/>
  <c r="H9" i="4"/>
  <c r="F39" i="6"/>
  <c r="F40" i="6"/>
  <c r="F41" i="6"/>
  <c r="F42" i="6"/>
  <c r="F43" i="6"/>
  <c r="F48" i="6"/>
  <c r="F72" i="6"/>
  <c r="F77" i="6"/>
  <c r="F80" i="6"/>
  <c r="F81" i="6"/>
  <c r="F82" i="6"/>
  <c r="F84" i="6"/>
  <c r="F85" i="6"/>
  <c r="F86" i="6"/>
  <c r="F88" i="6"/>
  <c r="F89" i="6"/>
  <c r="F90" i="6"/>
  <c r="F93" i="6"/>
  <c r="F94" i="6"/>
  <c r="F95" i="6"/>
  <c r="F97" i="6"/>
  <c r="F101" i="6"/>
  <c r="F102" i="6"/>
  <c r="F103" i="6"/>
  <c r="F116" i="6"/>
  <c r="F117" i="6"/>
  <c r="F118" i="6"/>
  <c r="F122" i="6"/>
  <c r="F128" i="6"/>
  <c r="F129" i="6"/>
  <c r="F133" i="6"/>
  <c r="F139" i="6"/>
  <c r="F140" i="6"/>
  <c r="F141" i="6"/>
  <c r="F155" i="6"/>
  <c r="F156" i="6"/>
  <c r="F157" i="6"/>
  <c r="F160" i="6"/>
  <c r="F162" i="6"/>
  <c r="F163" i="6"/>
  <c r="F166" i="6"/>
  <c r="F168" i="6"/>
  <c r="F169" i="6"/>
  <c r="F171" i="6"/>
  <c r="F172" i="6"/>
  <c r="F173" i="6"/>
  <c r="F175" i="6"/>
  <c r="F176" i="6"/>
  <c r="F177" i="6"/>
  <c r="F181" i="6"/>
  <c r="F184" i="6"/>
  <c r="F185" i="6"/>
  <c r="F186" i="6"/>
  <c r="F187" i="6"/>
  <c r="F188" i="6"/>
  <c r="F191" i="6"/>
  <c r="F192" i="6"/>
  <c r="F195" i="6"/>
  <c r="F196" i="6"/>
  <c r="F198" i="6"/>
  <c r="F199" i="6"/>
  <c r="F200" i="6"/>
  <c r="F203" i="6"/>
  <c r="F206" i="6"/>
  <c r="F208" i="6"/>
  <c r="F209" i="6"/>
  <c r="F210" i="6"/>
  <c r="F213" i="6"/>
  <c r="F216" i="6"/>
  <c r="F218" i="6"/>
  <c r="F219" i="6"/>
  <c r="F220" i="6"/>
  <c r="F221" i="6"/>
  <c r="F223" i="6"/>
  <c r="F224" i="6"/>
  <c r="F225" i="6"/>
  <c r="F228" i="6"/>
  <c r="F229" i="6"/>
  <c r="F230" i="6"/>
  <c r="F235" i="6"/>
  <c r="F237" i="6"/>
  <c r="F238" i="6"/>
  <c r="F243" i="6"/>
  <c r="F245" i="6"/>
  <c r="F246" i="6"/>
  <c r="F247" i="6"/>
  <c r="F252" i="6"/>
  <c r="F260" i="6"/>
  <c r="F261" i="6"/>
  <c r="F266" i="6"/>
  <c r="F274" i="6"/>
  <c r="F296" i="6"/>
  <c r="F297" i="6"/>
  <c r="F298" i="6"/>
  <c r="F303" i="6"/>
  <c r="F314" i="6"/>
  <c r="F316" i="6"/>
  <c r="F317" i="6"/>
  <c r="F319" i="6"/>
  <c r="F320" i="6"/>
  <c r="F325" i="6"/>
  <c r="F336" i="6"/>
  <c r="F339" i="6"/>
  <c r="F341" i="6"/>
  <c r="F342" i="6"/>
  <c r="F343" i="6"/>
  <c r="F344" i="6"/>
  <c r="F345" i="6"/>
  <c r="F346" i="6"/>
  <c r="F351" i="6"/>
  <c r="F353" i="6"/>
  <c r="F354" i="6"/>
  <c r="F355" i="6"/>
  <c r="F360" i="6"/>
  <c r="F370" i="6"/>
  <c r="F372" i="6"/>
  <c r="F376" i="6"/>
  <c r="F377" i="6"/>
  <c r="F378" i="6"/>
  <c r="F381" i="6"/>
  <c r="F382" i="6"/>
  <c r="F385" i="6"/>
  <c r="F386" i="6"/>
  <c r="F387" i="6"/>
  <c r="F392" i="6"/>
  <c r="F398" i="6"/>
  <c r="F399" i="6"/>
  <c r="F400" i="6"/>
  <c r="F403" i="6"/>
  <c r="F425" i="6"/>
  <c r="F426" i="6"/>
  <c r="F427" i="6"/>
  <c r="F430" i="6"/>
  <c r="F431" i="6"/>
  <c r="F38" i="6"/>
  <c r="F15" i="6"/>
  <c r="F16" i="6"/>
  <c r="F17" i="6"/>
  <c r="F18" i="6"/>
  <c r="F19" i="6"/>
  <c r="F20" i="6"/>
  <c r="F21" i="6"/>
  <c r="F22" i="6"/>
  <c r="F23" i="6"/>
  <c r="F24" i="6"/>
  <c r="F25" i="6"/>
  <c r="F26" i="6"/>
  <c r="F14" i="6"/>
  <c r="I31" i="6"/>
  <c r="H31" i="6"/>
  <c r="G33" i="6"/>
  <c r="F33" i="6"/>
  <c r="E33" i="6"/>
  <c r="D33" i="6"/>
  <c r="C33" i="6"/>
  <c r="G31" i="6"/>
  <c r="E8" i="6"/>
  <c r="D8" i="6"/>
  <c r="C8" i="6"/>
  <c r="H16" i="7"/>
  <c r="H17" i="7"/>
  <c r="H18" i="7"/>
  <c r="H19" i="7"/>
  <c r="H20" i="7"/>
  <c r="H21" i="7"/>
  <c r="H22" i="7"/>
  <c r="H23" i="7"/>
  <c r="H24" i="7"/>
  <c r="H25" i="7"/>
  <c r="G16" i="7"/>
  <c r="G17" i="7"/>
  <c r="G18" i="7"/>
  <c r="G19" i="7"/>
  <c r="G20" i="7"/>
  <c r="G21" i="7"/>
  <c r="G22" i="7"/>
  <c r="G23" i="7"/>
  <c r="G24" i="7"/>
  <c r="G25" i="7"/>
  <c r="H16" i="5"/>
  <c r="H23" i="5"/>
  <c r="H24" i="5"/>
  <c r="H25" i="5"/>
  <c r="H26" i="5"/>
  <c r="H30" i="5"/>
  <c r="H15" i="5"/>
  <c r="G16" i="5"/>
  <c r="G17" i="5"/>
  <c r="G18" i="5"/>
  <c r="G19" i="5"/>
  <c r="G23" i="5"/>
  <c r="G24" i="5"/>
  <c r="G25" i="5"/>
  <c r="G26" i="5"/>
  <c r="G27" i="5"/>
  <c r="G28" i="5"/>
  <c r="G29" i="5"/>
  <c r="G30" i="5"/>
  <c r="G31" i="5"/>
  <c r="G32" i="5"/>
  <c r="G15" i="5"/>
  <c r="C10" i="5"/>
  <c r="D10" i="5"/>
  <c r="E10" i="5"/>
  <c r="F10" i="5"/>
  <c r="G10" i="5"/>
  <c r="H10" i="5"/>
  <c r="G9" i="4"/>
  <c r="F9" i="4"/>
  <c r="E9" i="4"/>
  <c r="D9" i="4"/>
  <c r="C9" i="4"/>
  <c r="G7" i="4"/>
  <c r="F7" i="4"/>
  <c r="E7" i="4"/>
  <c r="D7" i="4"/>
  <c r="C7" i="4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9" i="3"/>
  <c r="G40" i="3"/>
  <c r="G41" i="3"/>
  <c r="G14" i="3"/>
  <c r="F15" i="3"/>
  <c r="F16" i="3"/>
  <c r="F17" i="3"/>
  <c r="F18" i="3"/>
  <c r="F19" i="3"/>
  <c r="F20" i="3"/>
  <c r="F21" i="3"/>
  <c r="F22" i="3"/>
  <c r="F23" i="3"/>
  <c r="F24" i="3"/>
  <c r="F26" i="3"/>
  <c r="F27" i="3"/>
  <c r="F28" i="3"/>
  <c r="F29" i="3"/>
  <c r="F30" i="3"/>
  <c r="F31" i="3"/>
  <c r="F32" i="3"/>
  <c r="F33" i="3"/>
  <c r="F34" i="3"/>
  <c r="F35" i="3"/>
  <c r="F36" i="3"/>
  <c r="F37" i="3"/>
  <c r="F39" i="3"/>
  <c r="F40" i="3"/>
  <c r="F41" i="3"/>
  <c r="F14" i="3"/>
  <c r="H44" i="2"/>
  <c r="G44" i="2"/>
  <c r="F44" i="2"/>
  <c r="E44" i="2"/>
  <c r="D44" i="2"/>
  <c r="C44" i="2"/>
  <c r="H42" i="2"/>
  <c r="G42" i="2"/>
  <c r="F42" i="2"/>
  <c r="E42" i="2"/>
  <c r="D42" i="2"/>
  <c r="C42" i="2"/>
  <c r="H38" i="2"/>
  <c r="H28" i="2"/>
  <c r="G16" i="2"/>
  <c r="G17" i="2"/>
  <c r="G18" i="2"/>
  <c r="G19" i="2"/>
  <c r="G20" i="2"/>
  <c r="G23" i="2"/>
  <c r="G24" i="2"/>
  <c r="G26" i="2"/>
  <c r="G27" i="2"/>
  <c r="G28" i="2"/>
  <c r="G29" i="2"/>
  <c r="G30" i="2"/>
  <c r="G31" i="2"/>
  <c r="G32" i="2"/>
  <c r="G35" i="2"/>
  <c r="G36" i="2"/>
  <c r="G37" i="2"/>
  <c r="G38" i="2"/>
  <c r="G39" i="2"/>
  <c r="G40" i="2"/>
  <c r="G15" i="2"/>
  <c r="C14" i="2"/>
  <c r="C10" i="2" s="1"/>
  <c r="L25" i="1"/>
  <c r="K25" i="1"/>
  <c r="L24" i="1"/>
  <c r="K24" i="1"/>
  <c r="J22" i="1"/>
  <c r="L22" i="1" s="1"/>
  <c r="I22" i="1"/>
  <c r="H22" i="1"/>
  <c r="G22" i="1"/>
  <c r="K21" i="1"/>
  <c r="J21" i="1"/>
  <c r="J23" i="1" s="1"/>
  <c r="I21" i="1"/>
  <c r="I23" i="1" s="1"/>
  <c r="I26" i="1" s="1"/>
  <c r="H21" i="1"/>
  <c r="H23" i="1" s="1"/>
  <c r="H26" i="1" s="1"/>
  <c r="G23" i="1"/>
  <c r="G26" i="1" s="1"/>
  <c r="K14" i="1"/>
  <c r="J14" i="1"/>
  <c r="I14" i="1"/>
  <c r="L14" i="1" s="1"/>
  <c r="H14" i="1"/>
  <c r="G14" i="1"/>
  <c r="J13" i="1"/>
  <c r="L13" i="1" s="1"/>
  <c r="I13" i="1"/>
  <c r="I15" i="1" s="1"/>
  <c r="H13" i="1"/>
  <c r="H15" i="1" s="1"/>
  <c r="G13" i="1"/>
  <c r="G15" i="1" s="1"/>
  <c r="J11" i="1"/>
  <c r="L11" i="1" s="1"/>
  <c r="I11" i="1"/>
  <c r="H11" i="1"/>
  <c r="G11" i="1"/>
  <c r="J10" i="1"/>
  <c r="J12" i="1" s="1"/>
  <c r="I10" i="1"/>
  <c r="L10" i="1" s="1"/>
  <c r="H10" i="1"/>
  <c r="H12" i="1" s="1"/>
  <c r="G12" i="1"/>
  <c r="L8" i="1"/>
  <c r="L19" i="1" s="1"/>
  <c r="K8" i="1"/>
  <c r="K19" i="1" s="1"/>
  <c r="J8" i="1"/>
  <c r="J19" i="1" s="1"/>
  <c r="I8" i="1"/>
  <c r="I19" i="1" s="1"/>
  <c r="H8" i="1"/>
  <c r="H19" i="1" s="1"/>
  <c r="G8" i="1"/>
  <c r="G19" i="1" s="1"/>
  <c r="C10" i="7"/>
  <c r="K18" i="7"/>
  <c r="E10" i="7"/>
  <c r="D10" i="7"/>
  <c r="G118" i="2"/>
  <c r="G119" i="2"/>
  <c r="G34" i="2" l="1"/>
  <c r="G33" i="2"/>
  <c r="H33" i="2"/>
  <c r="F14" i="2"/>
  <c r="G21" i="2"/>
  <c r="H21" i="2"/>
  <c r="G22" i="2"/>
  <c r="G16" i="1"/>
  <c r="G27" i="1" s="1"/>
  <c r="K23" i="1"/>
  <c r="J26" i="1"/>
  <c r="L23" i="1"/>
  <c r="H16" i="1"/>
  <c r="H27" i="1" s="1"/>
  <c r="K12" i="1"/>
  <c r="L21" i="1"/>
  <c r="J15" i="1"/>
  <c r="I12" i="1"/>
  <c r="I16" i="1" s="1"/>
  <c r="I27" i="1" s="1"/>
  <c r="K11" i="1"/>
  <c r="K13" i="1"/>
  <c r="K22" i="1"/>
  <c r="H10" i="7"/>
  <c r="E10" i="2"/>
  <c r="L15" i="1" l="1"/>
  <c r="K15" i="1"/>
  <c r="L12" i="1"/>
  <c r="J16" i="1"/>
  <c r="L26" i="1"/>
  <c r="K26" i="1"/>
  <c r="F10" i="2"/>
  <c r="G10" i="7"/>
  <c r="F10" i="7"/>
  <c r="J16" i="3"/>
  <c r="E14" i="2"/>
  <c r="H14" i="2" s="1"/>
  <c r="J27" i="1" l="1"/>
  <c r="K16" i="1"/>
  <c r="L16" i="1"/>
  <c r="H10" i="2"/>
  <c r="G10" i="2"/>
  <c r="G14" i="2"/>
</calcChain>
</file>

<file path=xl/sharedStrings.xml><?xml version="1.0" encoding="utf-8"?>
<sst xmlns="http://schemas.openxmlformats.org/spreadsheetml/2006/main" count="1308" uniqueCount="389">
  <si>
    <t>I. OPĆI DIO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</si>
  <si>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</si>
  <si>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</si>
  <si>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</si>
  <si>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</si>
  <si>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</si>
  <si>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</si>
  <si>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</si>
  <si>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</si>
  <si>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</si>
  <si>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</si>
  <si>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</si>
  <si>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</si>
  <si>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</si>
  <si>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</si>
  <si>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</si>
  <si>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</si>
  <si>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</si>
  <si>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</si>
  <si>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</si>
  <si>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</si>
  <si>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</si>
  <si>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</si>
  <si>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</si>
  <si>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</si>
  <si>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Ostvarenje/Izvršenje 
01.2023. - 06.2023.</t>
  </si>
  <si>
    <t>Izvorni plan ili Rebalans 
2024.</t>
  </si>
  <si>
    <t>Tekući plan 
2024.</t>
  </si>
  <si>
    <t>Ostvarenje/Izvršenje 
01.2024. - 06.2024.</t>
  </si>
  <si>
    <t>Indeks
(5)/(4)</t>
  </si>
  <si>
    <t>Prihodi i rashodi</t>
  </si>
  <si>
    <t>EUR</t>
  </si>
  <si>
    <t>PRIHODI</t>
  </si>
  <si>
    <t>6</t>
  </si>
  <si>
    <t>Prihodi poslovanja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</si>
  <si>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</si>
  <si>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</si>
  <si>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</si>
  <si>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</si>
  <si>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</si>
  <si>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</si>
  <si>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</si>
  <si>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</si>
  <si>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</si>
  <si>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</si>
  <si>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</si>
  <si>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</si>
  <si>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</si>
  <si>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</si>
  <si>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</si>
  <si>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</si>
  <si>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</si>
  <si>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</si>
  <si>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6414</t>
  </si>
  <si>
    <t>Prihodi od zateznih kamata</t>
  </si>
  <si>
    <t>6419</t>
  </si>
  <si>
    <t>Ostali prihodi od financijske imovine</t>
  </si>
  <si>
    <t>643</t>
  </si>
  <si>
    <t>Prihodi od kamata na dane zajmove</t>
  </si>
  <si>
    <t>6436</t>
  </si>
  <si>
    <t>Prihodi od kamata na dane zajmove trgovačkim društvima i obrtnicima izvan javnog sektora</t>
  </si>
  <si>
    <t>66</t>
  </si>
  <si>
    <t>Prihodi od prodaje proizvoda i robe te pruženih usluga i prihodi od donacija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</si>
  <si>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</si>
  <si>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</si>
  <si>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</si>
  <si>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</si>
  <si>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</si>
  <si>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</t>
  </si>
  <si>
    <t>6634</t>
  </si>
  <si>
    <t>Povrat kapitalnih pomoći danih trgovačkim društvima i obrtnicima po protestiranim jamstvima</t>
  </si>
  <si>
    <t>Prihodi iz proračuna</t>
  </si>
  <si>
    <t>Prihodi iz nadležnog proračuna za financiranje rashoda</t>
  </si>
  <si>
    <t>Prihodi od nadležnog proračuna za financiranje izdataka</t>
  </si>
  <si>
    <t>68</t>
  </si>
  <si>
    <t>Kazne, upravne mjere i ostali prihodi</t>
  </si>
  <si>
    <t>683</t>
  </si>
  <si>
    <t>Ostali prihodi</t>
  </si>
  <si>
    <t>6831</t>
  </si>
  <si>
    <t>UKUPNI RASHODI</t>
  </si>
  <si>
    <t>Indeks
(5)/(2)</t>
  </si>
  <si>
    <t>Stavka izdat./prih.</t>
  </si>
  <si>
    <t>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</si>
  <si>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</si>
  <si>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</si>
  <si>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</si>
  <si>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</si>
  <si>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</si>
  <si>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</si>
  <si>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</si>
  <si>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</si>
  <si>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</si>
  <si>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</si>
  <si>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</si>
  <si>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</si>
  <si>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</si>
  <si>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</si>
  <si>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</si>
  <si>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</si>
  <si>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</si>
  <si>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</si>
  <si>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</si>
  <si>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</si>
  <si>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</si>
  <si>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</si>
  <si>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</si>
  <si>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</si>
  <si>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</si>
  <si>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</si>
  <si>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</si>
  <si>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</si>
  <si>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</si>
  <si>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</si>
  <si>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</si>
  <si>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</si>
  <si>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</si>
  <si>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</si>
  <si>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</si>
  <si>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</si>
  <si>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</si>
  <si>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</si>
  <si>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3227</t>
  </si>
  <si>
    <t>Službena, radna i zaštitna odjeća i obuća</t>
  </si>
  <si>
    <t>323</t>
  </si>
  <si>
    <t>Rashodi za usluge</t>
  </si>
  <si>
    <t>3231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</si>
  <si>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</si>
  <si>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</si>
  <si>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</si>
  <si>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</si>
  <si>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</si>
  <si>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</si>
  <si>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</si>
  <si>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</si>
  <si>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</si>
  <si>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</si>
  <si>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</si>
  <si>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</si>
  <si>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</si>
  <si>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</si>
  <si>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</si>
  <si>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</si>
  <si>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</si>
  <si>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</si>
  <si>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</si>
  <si>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</si>
  <si>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</si>
  <si>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</si>
  <si>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</si>
  <si>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</si>
  <si>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</si>
  <si>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</si>
  <si>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</si>
  <si>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</si>
  <si>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</si>
  <si>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</si>
  <si>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</si>
  <si>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</si>
  <si>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</si>
  <si>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</si>
  <si>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</si>
  <si>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</si>
  <si>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</si>
  <si>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</si>
  <si>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</si>
  <si>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35</t>
  </si>
  <si>
    <t>Subvencije</t>
  </si>
  <si>
    <t>351</t>
  </si>
  <si>
    <t>Subvencije trgovačkim društvima u javnom sektoru</t>
  </si>
  <si>
    <t>3512</t>
  </si>
  <si>
    <t>352</t>
  </si>
  <si>
    <t>3522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</si>
  <si>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</si>
  <si>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</si>
  <si>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</si>
  <si>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</si>
  <si>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</si>
  <si>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</si>
  <si>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</si>
  <si>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</si>
  <si>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</si>
  <si>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</si>
  <si>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</si>
  <si>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</si>
  <si>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386</t>
  </si>
  <si>
    <t>Kapitalne pomoći</t>
  </si>
  <si>
    <t>3865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</si>
  <si>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</si>
  <si>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</si>
  <si>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</si>
  <si>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</si>
  <si>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</si>
  <si>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</si>
  <si>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</si>
  <si>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</si>
  <si>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</si>
  <si>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</si>
  <si>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</si>
  <si>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</si>
  <si>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423</t>
  </si>
  <si>
    <t>Prijevozna sredstva</t>
  </si>
  <si>
    <t>4231</t>
  </si>
  <si>
    <t>Prijevozna sredstva u cestovnom prometu</t>
  </si>
  <si>
    <t>426</t>
  </si>
  <si>
    <t>Nematerijalna proizvedena imovina</t>
  </si>
  <si>
    <t>4262</t>
  </si>
  <si>
    <t>Ulaganja u računalne programe</t>
  </si>
  <si>
    <t>IZVJEŠTAJ O PRIHODIMA I RASHODIMA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</si>
  <si>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</si>
  <si>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</si>
  <si>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</si>
  <si>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</si>
  <si>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</si>
  <si>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5 Pomoći</t>
  </si>
  <si>
    <t>51 Pomoći EU</t>
  </si>
  <si>
    <t>52 Ostale pomoći</t>
  </si>
  <si>
    <t>55 Refundacije iz pomoći EU</t>
  </si>
  <si>
    <t>56 Fondovi EU</t>
  </si>
  <si>
    <t>57 Ostali programi EU</t>
  </si>
  <si>
    <t>58 Instrumenti EU nove generacije</t>
  </si>
  <si>
    <t>8 Namjenski primici od zaduživanja</t>
  </si>
  <si>
    <t>84 Namjenski primici od povrata glavnica danih zajmova</t>
  </si>
  <si>
    <t>ISPRAVAK TE 18- 1.7.2024.</t>
  </si>
  <si>
    <t>IZVJEŠTAJ O RASHODIMA PREMA FUNKCIJSKOJ KLASIFIKACIJI</t>
  </si>
  <si>
    <t>UKUPNO RASHODI</t>
  </si>
  <si>
    <t>Funkcijsko područje</t>
  </si>
  <si>
    <t>GFS</t>
  </si>
  <si>
    <t>Funkcijska klasifikacija</t>
  </si>
  <si>
    <t>04</t>
  </si>
  <si>
    <t>Ekonomski poslovi</t>
  </si>
  <si>
    <t>044</t>
  </si>
  <si>
    <t>Rudarstvo, proizvodnja i građevinarstvo</t>
  </si>
  <si>
    <t>IZVJEŠTAJ RAČUNA FINANCIRANJA PREMA EKONOMSKOJ KLASIFIKACIJI</t>
  </si>
  <si>
    <t>konto</t>
  </si>
  <si>
    <t>sap</t>
  </si>
  <si>
    <t>Izvorni plan  ili Rebalans
2024.</t>
  </si>
  <si>
    <t>Primici i izdaci</t>
  </si>
  <si>
    <t>PRIMICI</t>
  </si>
  <si>
    <t>8</t>
  </si>
  <si>
    <t>Primici od financijske imovine i zaduživanja</t>
  </si>
  <si>
    <t>81</t>
  </si>
  <si>
    <t>816</t>
  </si>
  <si>
    <t>Primici (povrati) glavnice zajmova danih trgovačkim društvima i obrtnicima izvan javnog sektora</t>
  </si>
  <si>
    <t>8163</t>
  </si>
  <si>
    <t>Povrat zajmova danih tuzemnim trgovačkim društvima izvan javnog sektora</t>
  </si>
  <si>
    <t>8164</t>
  </si>
  <si>
    <t>Povrat zajmova danih tuzemnim obrtnicima</t>
  </si>
  <si>
    <t>84</t>
  </si>
  <si>
    <t>Primici od zaduživanja</t>
  </si>
  <si>
    <t>841</t>
  </si>
  <si>
    <t>Primljeni krediti i zajmovi od međunarodnih organizacija, institucija i tijela EU te inozemnih vlada</t>
  </si>
  <si>
    <t>8414</t>
  </si>
  <si>
    <t>Primljeni krediti i zajmovi od institucija i tijela EU</t>
  </si>
  <si>
    <t>IZDACI</t>
  </si>
  <si>
    <t>5</t>
  </si>
  <si>
    <t>Izdaci za financijsku imovinu i otplate zajmova</t>
  </si>
  <si>
    <t>51</t>
  </si>
  <si>
    <t>516</t>
  </si>
  <si>
    <t>Izdaci za dane zajmove trgovačkim društvima i obrtnicima izvan javnog sektora</t>
  </si>
  <si>
    <t>5163</t>
  </si>
  <si>
    <t>Dani zajmovi tuzemnim trgovačkim društvima izvan javnog sektora</t>
  </si>
  <si>
    <t>5164</t>
  </si>
  <si>
    <t>Dani zajmovi tuzemnim obrtnicima</t>
  </si>
  <si>
    <t>53</t>
  </si>
  <si>
    <t>533</t>
  </si>
  <si>
    <t>5332</t>
  </si>
  <si>
    <t>Dionice i udjeli u glavnici inozemnih kreditnih i ostalih financijskih institucija</t>
  </si>
  <si>
    <t>II. POSEBNI DIO</t>
  </si>
  <si>
    <t>IZVJEŠTAJ PO PROGRAMSKOJ KLASIFIKACIJI</t>
  </si>
  <si>
    <t>INDEKS
(4)/(3)</t>
  </si>
  <si>
    <t>Glava (O2) (t)</t>
  </si>
  <si>
    <t>Ukupni rezultat</t>
  </si>
  <si>
    <t>07775</t>
  </si>
  <si>
    <t>Hrvatska agencija za malo gospodarstvo, inovacije i investicije, HAMAG-BICRO</t>
  </si>
  <si>
    <t>11</t>
  </si>
  <si>
    <t>Opći prihodi i primici</t>
  </si>
  <si>
    <t>12</t>
  </si>
  <si>
    <t>Sredstva učešća za pomoći</t>
  </si>
  <si>
    <t>Pomoći EU</t>
  </si>
  <si>
    <t>52</t>
  </si>
  <si>
    <t>Ostale pomoći</t>
  </si>
  <si>
    <t>552</t>
  </si>
  <si>
    <t>Švicarski instrument</t>
  </si>
  <si>
    <t>559</t>
  </si>
  <si>
    <t>Ostale refundacije iz sredstava EU</t>
  </si>
  <si>
    <t>561</t>
  </si>
  <si>
    <t>Europski socijalni fond (ESF)</t>
  </si>
  <si>
    <t>563</t>
  </si>
  <si>
    <t>Europski fond za regionalni razvoj (EFRR)</t>
  </si>
  <si>
    <t>565</t>
  </si>
  <si>
    <t>Europski poljoprivredni fond za ruralni razvoj (EPFRR)</t>
  </si>
  <si>
    <t>577</t>
  </si>
  <si>
    <t>Fond za pravednu tranziciju</t>
  </si>
  <si>
    <t>581</t>
  </si>
  <si>
    <t>Mehanizam za oporavak i otpornost</t>
  </si>
  <si>
    <t>Namjenski primici od povrata glavnica danih zajmova</t>
  </si>
  <si>
    <t>GOSPODARSTVO</t>
  </si>
  <si>
    <t>3228</t>
  </si>
  <si>
    <t>JAČANJE KONKURENTNOSTI MALOG I SREDNJEG PODUZETNIŠTVA</t>
  </si>
  <si>
    <t>A913001</t>
  </si>
  <si>
    <t>ADMINISTRACIJA I UPRAVLJANJE HAMAG-BICRO</t>
  </si>
  <si>
    <t>A913003</t>
  </si>
  <si>
    <t>JAMSTVA ZA MALO GOSPODARSTVO</t>
  </si>
  <si>
    <t>A913006</t>
  </si>
  <si>
    <t>OP KONKURENTNOST I KOHEZIJA – FINANCIJSKI INSTRUMENTI 2014.-2020.</t>
  </si>
  <si>
    <t>A913009</t>
  </si>
  <si>
    <t>PROGRAM EUREKA</t>
  </si>
  <si>
    <t>A913010</t>
  </si>
  <si>
    <t>EUROPSKA PODUZETNIČKA MREŽA</t>
  </si>
  <si>
    <t>A913011</t>
  </si>
  <si>
    <t>A913012</t>
  </si>
  <si>
    <t>EUROPSKI PROJEKTI</t>
  </si>
  <si>
    <t>A913013</t>
  </si>
  <si>
    <t>BICRO BIOCENTAR</t>
  </si>
  <si>
    <t>A913014</t>
  </si>
  <si>
    <t>PROGRAM PREKOGRANIČNE SURADNJE HRVATSKA-MAĐARSKA (B LIGHT)</t>
  </si>
  <si>
    <t>A913015</t>
  </si>
  <si>
    <t>PROGRAM EUROSTARS</t>
  </si>
  <si>
    <t>A913016</t>
  </si>
  <si>
    <t>REGIONALNI INOVACIJSKI FOND - ENIF</t>
  </si>
  <si>
    <t>A913017</t>
  </si>
  <si>
    <t>TEHNIČKO TAJNIŠTVO ZA PODRŠKU INOVACIJSKOM SUSTAVU</t>
  </si>
  <si>
    <t>A913018</t>
  </si>
  <si>
    <t>PROGRAM RURALNOG RAZVOJA</t>
  </si>
  <si>
    <t>A913019</t>
  </si>
  <si>
    <t>NAKNADE ZA UPRAVLJANJE - PROGRAM RURALNOG RAZVOJA</t>
  </si>
  <si>
    <t>A913021</t>
  </si>
  <si>
    <t>A913022</t>
  </si>
  <si>
    <t>PROGRAM KONKURENTNOST I KOHEZIJA 2021.-2027. - FINANCIJSKI INSTRUMENTI</t>
  </si>
  <si>
    <t>A913023</t>
  </si>
  <si>
    <t>A913024</t>
  </si>
  <si>
    <t>INTERREG IPA CBC PROGRAM HR-BA-ME SPF</t>
  </si>
  <si>
    <t>A913025</t>
  </si>
  <si>
    <t>INTERREG CBC PROGRAM IT-HR - SMES FACILITY</t>
  </si>
  <si>
    <t>A913026</t>
  </si>
  <si>
    <t>HORIZONTALNI (HIT) PROJEKT ZA USPOSTAVU UČINKOVITIH REGIONALNIH  EKOSUSTAVA ZA INDUSTRIJSKU TRANZICIJU</t>
  </si>
  <si>
    <t>A913027</t>
  </si>
  <si>
    <t>TEHNIČKA POMOĆ ZA PROGRAM KONKURENTNOST I KOHEZIJU 2021.-2027. I INTEGRIRANI TERITORIJALNI PROGRAM 2021.-2027.</t>
  </si>
  <si>
    <t>A913028</t>
  </si>
  <si>
    <t>A913029</t>
  </si>
  <si>
    <t>A913030</t>
  </si>
  <si>
    <t>UČINKOVITI LJUDSKI POTENCIJALI 2021.-2027.</t>
  </si>
  <si>
    <t>A913031</t>
  </si>
  <si>
    <t>HUB ZA ZELENI PLAN I ODRŽIVI PLAVI RAST (I3-4-RAST)</t>
  </si>
  <si>
    <t>A913032</t>
  </si>
  <si>
    <t>POBOLJŠANJE KVALITETE USLUGA PODUZETNIČKIH POTPORNIH INSTITUCIJA S NAGLASKOM NA KOMPETENCIJE IZ PODRUČJA ISTRAŽIVANJA I RAZVOJA, DIGITALIZACIJE I PRIMJENE ZELENIH PRINCIPA POSLOVANJA UKLJUČUJUĆI JAČANJE KAPACITETA ČLANOVA USPOSTAVLJENE MREŽE</t>
  </si>
  <si>
    <t>A913033</t>
  </si>
  <si>
    <t>JAČANJE KOMPETENCIJA PODUZETNIKA ZA PAMETNU SPECIJALIZACIJU I INDUSTRIJSKU TRANZICIJU</t>
  </si>
  <si>
    <t>A913034</t>
  </si>
  <si>
    <t>A913035</t>
  </si>
  <si>
    <t>ZAJMOVI U OKVIRU STRATEŠKOG PLANA ZAJEDNIČKE POLJOPRIVREDNE POLITIKE 2023.</t>
  </si>
  <si>
    <t>IZVJEŠTAJ RAČUNA FINANCIRANJA PREMA IZVORIMA FINANCIRANJA</t>
  </si>
  <si>
    <t>Pomoći</t>
  </si>
  <si>
    <t>56</t>
  </si>
  <si>
    <t>Fondovi EU</t>
  </si>
  <si>
    <t>Namjenski primici od zaduživanja</t>
  </si>
  <si>
    <t>1</t>
  </si>
  <si>
    <t>INDEKS
(5)/(4)</t>
  </si>
  <si>
    <t>IZVRŠENJE FINANCIJSKOG PLANA PRORAČUNSKOG KORISNIKA DRŽAVNOG PRORAČUNA
ZA PRVO POLUGODIŠTE 2023. GODINE</t>
  </si>
  <si>
    <t>INDEKS
(5)/(2)</t>
  </si>
  <si>
    <t>Izvorni plan ili Rebalans 
2025.</t>
  </si>
  <si>
    <t>Tekući plan 
2025.</t>
  </si>
  <si>
    <t>Ostvarenje/Izvršenje 
01.2025. - 06.2025.</t>
  </si>
  <si>
    <t>Sitni inventar i autogume</t>
  </si>
  <si>
    <t>Usluge telefona, interneta, pošte i prijevoza</t>
  </si>
  <si>
    <t>Usluge tekućeg i investicijskog  održavanja</t>
  </si>
  <si>
    <t>3296</t>
  </si>
  <si>
    <t>Troškovi sudskih postupaka</t>
  </si>
  <si>
    <t>Subvencije kreditnim i ostalim financijskim institucijama i trgovačkim društvima u javnom sektoru</t>
  </si>
  <si>
    <t>Subvencije kreditnim i financijskim institucijama, trgovačkim društvima, zadrugama, poljoprivrednicima i obrtnicima izvan javnog sektora</t>
  </si>
  <si>
    <t>Subvencije trgovačkim društvima i zadrugama izvan javnog sektora</t>
  </si>
  <si>
    <t>3723</t>
  </si>
  <si>
    <t>Naknade građanima i kućanstvima iz EU sredstava</t>
  </si>
  <si>
    <t>Rashodi za donacije, kazne, naknade šteta i kapitalne pomoći</t>
  </si>
  <si>
    <t>Kapitalne pomoći trgovačkim društvima i obrtnicima po protestiranim jamstvima u tuzemstvu i inozemstvu</t>
  </si>
  <si>
    <t>OSTVARENJE/IZVRŠENJE 
01.2024. - 06.2024.</t>
  </si>
  <si>
    <t>IZVORNI PLAN ILI REBALANS 
2025.</t>
  </si>
  <si>
    <t>TEKUĆI PLAN 
2025.</t>
  </si>
  <si>
    <t>OSTVARENJE/IZVRŠENJE 
01.2025. - 06.2025.</t>
  </si>
  <si>
    <t>Primljeni povrati glavnica danih zajmova</t>
  </si>
  <si>
    <t>Izdaci za dane zajmove i jamčevne pologe</t>
  </si>
  <si>
    <t>Izdaci za ulaganja u financijske instrumente - dionice i udjele u glavnici</t>
  </si>
  <si>
    <t>Izdaci za ulaganja u dionice i udjele u glavnici kreditnih i ostalih financijskih institucija izvan javnog sektora</t>
  </si>
  <si>
    <t>PODRŠKA PODUZEĆIMA KROZ USLUGE POSLOVNOG SAVJETOVANJA I MENTORSTVA</t>
  </si>
  <si>
    <t>ZAJMOVI MALIM I SREDNJIM PODUZETNICIMA NPOO C1.1.1. R4-I2</t>
  </si>
  <si>
    <t>EUROPSKI DIGITALNI INOVACIJSKI HUB NPOO C1.1.2. R4-I1</t>
  </si>
  <si>
    <t>JAČANJE AKCELERACIJSKE AKTIVNOSTI NPOO C1.1.2. R2-I4</t>
  </si>
  <si>
    <t>NAKNADE ZA UPRAVLJANJE FINANCIJSKIM INSTRUMENTIMA 2021.-2027.</t>
  </si>
  <si>
    <t>EUROPSKI CENTAR ZA INOVACIJE, NAPREDNE TEHNOLOGIJE I RAZVOJ VJEŠTINA (ECINTV)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</si>
</sst>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3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44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</font>
    <font>
      <sz val="8"/>
      <name val="Times New Roman"/>
      <family val="1"/>
      <charset val="238"/>
    </font>
    <font>
      <b/>
      <sz val="10"/>
      <color indexed="8"/>
      <name val="Arial"/>
      <family val="2"/>
    </font>
    <font>
      <sz val="11"/>
      <color theme="1"/>
      <name val="Times New Roman"/>
      <family val="1"/>
    </font>
    <font>
      <sz val="10"/>
      <name val="Arial"/>
      <charset val="238"/>
    </font>
    <font>
      <sz val="8"/>
      <name val="Arial"/>
      <family val="2"/>
    </font>
    <font>
      <sz val="10"/>
      <color theme="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4" borderId="6" applyNumberFormat="0" applyProtection="0">
      <alignment horizontal="left" vertical="center" indent="1"/>
    </xf>
    <xf numFmtId="4" fontId="18" fillId="5" borderId="6" applyNumberFormat="0" applyProtection="0">
      <alignment vertical="center"/>
    </xf>
    <xf numFmtId="0" fontId="12" fillId="6" borderId="6" applyNumberFormat="0" applyProtection="0">
      <alignment horizontal="left" vertical="center" indent="1"/>
    </xf>
    <xf numFmtId="0" fontId="19" fillId="4" borderId="6" applyNumberFormat="0" applyProtection="0">
      <alignment horizontal="center" vertical="center"/>
    </xf>
    <xf numFmtId="0" fontId="17" fillId="0" borderId="6" applyNumberFormat="0" applyProtection="0">
      <alignment horizontal="left" vertical="center" wrapText="1" justifyLastLine="1"/>
    </xf>
    <xf numFmtId="0" fontId="17" fillId="0" borderId="6" applyNumberFormat="0" applyProtection="0">
      <alignment horizontal="left" vertical="center" wrapText="1"/>
    </xf>
    <xf numFmtId="4" fontId="20" fillId="0" borderId="6" applyNumberFormat="0" applyProtection="0">
      <alignment horizontal="right" vertical="center"/>
    </xf>
    <xf numFmtId="0" fontId="17" fillId="0" borderId="6" applyNumberFormat="0" applyProtection="0">
      <alignment horizontal="left" vertical="center" wrapText="1"/>
    </xf>
    <xf numFmtId="0" fontId="22" fillId="0" borderId="6" applyNumberFormat="0" applyProtection="0">
      <alignment horizontal="left" vertical="center" wrapText="1"/>
    </xf>
    <xf numFmtId="4" fontId="18" fillId="5" borderId="6" applyNumberFormat="0" applyProtection="0">
      <alignment horizontal="left" vertical="center" indent="1"/>
    </xf>
    <xf numFmtId="0" fontId="22" fillId="7" borderId="6" applyNumberFormat="0" applyProtection="0">
      <alignment horizontal="left" vertical="center" indent="1"/>
    </xf>
    <xf numFmtId="0" fontId="12" fillId="0" borderId="0"/>
    <xf numFmtId="43" fontId="29" fillId="0" borderId="0" applyFill="0" applyBorder="0" applyAlignment="0" applyProtection="0"/>
    <xf numFmtId="4" fontId="30" fillId="8" borderId="8" applyNumberFormat="0" applyProtection="0">
      <alignment vertical="center"/>
    </xf>
    <xf numFmtId="4" fontId="30" fillId="9" borderId="8" applyNumberFormat="0" applyProtection="0">
      <alignment horizontal="left" vertical="center" indent="1" justifyLastLine="1"/>
    </xf>
    <xf numFmtId="0" fontId="30" fillId="10" borderId="8" applyNumberFormat="0" applyProtection="0">
      <alignment horizontal="left" vertical="center" indent="1" justifyLastLine="1"/>
    </xf>
    <xf numFmtId="0" fontId="30" fillId="4" borderId="8" applyNumberFormat="0" applyProtection="0">
      <alignment horizontal="left" vertical="center" indent="1" justifyLastLine="1"/>
    </xf>
    <xf numFmtId="0" fontId="30" fillId="11" borderId="8" applyNumberFormat="0" applyProtection="0">
      <alignment horizontal="left" vertical="center" indent="1" justifyLastLine="1"/>
    </xf>
    <xf numFmtId="4" fontId="30" fillId="0" borderId="8" applyNumberFormat="0" applyProtection="0">
      <alignment horizontal="right" vertical="center"/>
    </xf>
    <xf numFmtId="4" fontId="30" fillId="9" borderId="8" applyNumberFormat="0" applyProtection="0">
      <alignment horizontal="left" vertical="center" indent="1" justifyLastLine="1"/>
    </xf>
  </cellStyleXfs>
  <cellXfs count="148">
    <xf numFmtId="0" fontId="0" fillId="0" borderId="0" xfId="0"/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4" fontId="4" fillId="0" borderId="0" xfId="2" applyNumberFormat="1" applyFont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4" fontId="3" fillId="0" borderId="0" xfId="2" applyNumberFormat="1" applyFont="1" applyAlignment="1">
      <alignment horizontal="center" vertical="center" wrapText="1"/>
    </xf>
    <xf numFmtId="3" fontId="3" fillId="0" borderId="0" xfId="2" applyNumberFormat="1" applyFont="1" applyAlignment="1">
      <alignment horizontal="center" vertical="center" wrapText="1"/>
    </xf>
    <xf numFmtId="4" fontId="6" fillId="0" borderId="1" xfId="2" applyNumberFormat="1" applyFont="1" applyBorder="1" applyAlignment="1">
      <alignment horizontal="center" vertical="center" wrapText="1"/>
    </xf>
    <xf numFmtId="3" fontId="2" fillId="0" borderId="1" xfId="2" applyNumberFormat="1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right" vertical="center"/>
    </xf>
    <xf numFmtId="3" fontId="9" fillId="2" borderId="2" xfId="2" applyNumberFormat="1" applyFont="1" applyFill="1" applyBorder="1" applyAlignment="1">
      <alignment horizontal="center" vertical="center" wrapText="1"/>
    </xf>
    <xf numFmtId="4" fontId="9" fillId="2" borderId="2" xfId="2" applyNumberFormat="1" applyFont="1" applyFill="1" applyBorder="1" applyAlignment="1">
      <alignment horizontal="center" vertical="center" wrapText="1"/>
    </xf>
    <xf numFmtId="3" fontId="5" fillId="0" borderId="2" xfId="2" applyNumberFormat="1" applyFont="1" applyBorder="1" applyAlignment="1">
      <alignment vertical="center" wrapText="1"/>
    </xf>
    <xf numFmtId="4" fontId="5" fillId="0" borderId="2" xfId="2" applyNumberFormat="1" applyFont="1" applyBorder="1" applyAlignment="1">
      <alignment vertical="center" wrapText="1"/>
    </xf>
    <xf numFmtId="4" fontId="5" fillId="0" borderId="2" xfId="2" applyNumberFormat="1" applyFont="1" applyBorder="1" applyAlignment="1">
      <alignment horizontal="right" vertical="center" wrapText="1"/>
    </xf>
    <xf numFmtId="4" fontId="0" fillId="0" borderId="0" xfId="0" applyNumberFormat="1"/>
    <xf numFmtId="3" fontId="0" fillId="0" borderId="0" xfId="0" applyNumberFormat="1"/>
    <xf numFmtId="0" fontId="11" fillId="0" borderId="0" xfId="2" applyFont="1" applyAlignment="1">
      <alignment vertical="center" wrapText="1"/>
    </xf>
    <xf numFmtId="3" fontId="13" fillId="3" borderId="4" xfId="0" applyNumberFormat="1" applyFont="1" applyFill="1" applyBorder="1" applyAlignment="1">
      <alignment horizontal="center" vertical="center" wrapText="1" justifyLastLine="1"/>
    </xf>
    <xf numFmtId="4" fontId="13" fillId="3" borderId="7" xfId="3" applyNumberFormat="1" applyFont="1" applyFill="1" applyBorder="1" applyAlignment="1">
      <alignment horizontal="center" vertical="center" wrapText="1" justifyLastLine="1"/>
    </xf>
    <xf numFmtId="0" fontId="14" fillId="0" borderId="0" xfId="0" applyFont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 wrapText="1" justifyLastLine="1"/>
    </xf>
    <xf numFmtId="1" fontId="15" fillId="3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7" fillId="0" borderId="0" xfId="0" applyNumberFormat="1" applyFont="1" applyAlignment="1">
      <alignment vertical="top" wrapText="1" justifyLastLine="1"/>
    </xf>
    <xf numFmtId="4" fontId="8" fillId="0" borderId="0" xfId="4" applyNumberFormat="1" applyFont="1" applyFill="1" applyBorder="1">
      <alignment vertical="center"/>
    </xf>
    <xf numFmtId="0" fontId="5" fillId="0" borderId="0" xfId="3" quotePrefix="1" applyNumberFormat="1" applyFill="1" applyBorder="1">
      <alignment horizontal="left" vertical="center" indent="1"/>
    </xf>
    <xf numFmtId="0" fontId="12" fillId="0" borderId="0" xfId="5" quotePrefix="1" applyFill="1" applyBorder="1" applyAlignment="1">
      <alignment horizontal="left" vertical="center" wrapText="1" indent="1"/>
    </xf>
    <xf numFmtId="0" fontId="19" fillId="0" borderId="0" xfId="6" quotePrefix="1" applyFill="1" applyBorder="1">
      <alignment horizontal="center" vertical="center"/>
    </xf>
    <xf numFmtId="0" fontId="17" fillId="0" borderId="0" xfId="7" quotePrefix="1" applyBorder="1" applyAlignment="1">
      <alignment horizontal="left" vertical="center" wrapText="1" indent="2" justifyLastLine="1"/>
    </xf>
    <xf numFmtId="4" fontId="18" fillId="0" borderId="0" xfId="4" applyNumberFormat="1" applyFill="1" applyBorder="1">
      <alignment vertical="center"/>
    </xf>
    <xf numFmtId="3" fontId="18" fillId="0" borderId="0" xfId="4" applyNumberFormat="1" applyFill="1" applyBorder="1">
      <alignment vertical="center"/>
    </xf>
    <xf numFmtId="0" fontId="17" fillId="0" borderId="0" xfId="8" quotePrefix="1" applyBorder="1" applyAlignment="1">
      <alignment horizontal="left" vertical="center" wrapText="1" indent="3"/>
    </xf>
    <xf numFmtId="0" fontId="17" fillId="0" borderId="0" xfId="8" quotePrefix="1" applyBorder="1">
      <alignment horizontal="left" vertical="center" wrapText="1"/>
    </xf>
    <xf numFmtId="4" fontId="21" fillId="0" borderId="0" xfId="9" applyNumberFormat="1" applyFont="1" applyBorder="1">
      <alignment horizontal="right" vertical="center"/>
    </xf>
    <xf numFmtId="3" fontId="21" fillId="0" borderId="0" xfId="9" applyNumberFormat="1" applyFont="1" applyBorder="1">
      <alignment horizontal="right" vertical="center"/>
    </xf>
    <xf numFmtId="0" fontId="5" fillId="0" borderId="0" xfId="0" applyFont="1"/>
    <xf numFmtId="0" fontId="22" fillId="0" borderId="0" xfId="10" quotePrefix="1" applyFont="1" applyBorder="1" applyAlignment="1">
      <alignment horizontal="left" vertical="center" wrapText="1" indent="4"/>
    </xf>
    <xf numFmtId="0" fontId="22" fillId="0" borderId="0" xfId="10" quotePrefix="1" applyFont="1" applyBorder="1">
      <alignment horizontal="left" vertical="center" wrapText="1"/>
    </xf>
    <xf numFmtId="4" fontId="20" fillId="0" borderId="0" xfId="9" applyNumberFormat="1" applyBorder="1">
      <alignment horizontal="right" vertical="center"/>
    </xf>
    <xf numFmtId="3" fontId="20" fillId="0" borderId="0" xfId="9" applyNumberFormat="1" applyBorder="1">
      <alignment horizontal="right" vertical="center"/>
    </xf>
    <xf numFmtId="0" fontId="12" fillId="0" borderId="0" xfId="0" applyFont="1"/>
    <xf numFmtId="0" fontId="22" fillId="0" borderId="0" xfId="11" quotePrefix="1" applyBorder="1" applyAlignment="1">
      <alignment horizontal="left" vertical="center" wrapText="1" indent="5"/>
    </xf>
    <xf numFmtId="0" fontId="22" fillId="0" borderId="0" xfId="11" quotePrefix="1" applyBorder="1">
      <alignment horizontal="left" vertical="center" wrapText="1"/>
    </xf>
    <xf numFmtId="0" fontId="20" fillId="0" borderId="0" xfId="9" applyNumberFormat="1" applyBorder="1">
      <alignment horizontal="right" vertical="center"/>
    </xf>
    <xf numFmtId="0" fontId="22" fillId="0" borderId="0" xfId="11" quotePrefix="1" applyBorder="1" applyAlignment="1">
      <alignment horizontal="left" vertical="center" wrapText="1" indent="6"/>
    </xf>
    <xf numFmtId="4" fontId="22" fillId="0" borderId="0" xfId="0" applyNumberFormat="1" applyFont="1"/>
    <xf numFmtId="0" fontId="22" fillId="0" borderId="0" xfId="0" applyFont="1"/>
    <xf numFmtId="0" fontId="14" fillId="0" borderId="0" xfId="0" applyFont="1"/>
    <xf numFmtId="0" fontId="17" fillId="0" borderId="0" xfId="7" quotePrefix="1" applyBorder="1">
      <alignment horizontal="left" vertical="center" wrapText="1" justifyLastLine="1"/>
    </xf>
    <xf numFmtId="0" fontId="22" fillId="0" borderId="0" xfId="8" quotePrefix="1" applyFont="1" applyBorder="1" applyAlignment="1">
      <alignment horizontal="left" vertical="center" wrapText="1" indent="3"/>
    </xf>
    <xf numFmtId="0" fontId="22" fillId="0" borderId="0" xfId="8" quotePrefix="1" applyFont="1" applyBorder="1">
      <alignment horizontal="left" vertical="center" wrapText="1"/>
    </xf>
    <xf numFmtId="0" fontId="17" fillId="0" borderId="0" xfId="11" quotePrefix="1" applyFont="1" applyBorder="1" applyAlignment="1">
      <alignment horizontal="left" vertical="center" wrapText="1" indent="5"/>
    </xf>
    <xf numFmtId="0" fontId="17" fillId="0" borderId="0" xfId="11" quotePrefix="1" applyFont="1" applyBorder="1">
      <alignment horizontal="left" vertical="center" wrapText="1"/>
    </xf>
    <xf numFmtId="0" fontId="22" fillId="0" borderId="0" xfId="11" quotePrefix="1" applyBorder="1" applyAlignment="1">
      <alignment horizontal="left" vertical="center" wrapText="1" indent="7"/>
    </xf>
    <xf numFmtId="0" fontId="22" fillId="0" borderId="0" xfId="11" quotePrefix="1" applyBorder="1" applyAlignment="1">
      <alignment horizontal="left" vertical="center" wrapText="1" indent="8"/>
    </xf>
    <xf numFmtId="0" fontId="17" fillId="0" borderId="0" xfId="0" applyFont="1"/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12" fillId="0" borderId="0" xfId="3" quotePrefix="1" applyNumberFormat="1" applyFont="1" applyFill="1" applyBorder="1">
      <alignment horizontal="left" vertical="center" indent="1"/>
    </xf>
    <xf numFmtId="0" fontId="23" fillId="0" borderId="0" xfId="6" quotePrefix="1" applyFont="1" applyFill="1" applyBorder="1">
      <alignment horizontal="center" vertical="center"/>
    </xf>
    <xf numFmtId="0" fontId="3" fillId="0" borderId="0" xfId="2" applyFont="1" applyAlignment="1">
      <alignment vertical="center" wrapText="1"/>
    </xf>
    <xf numFmtId="4" fontId="17" fillId="0" borderId="0" xfId="0" applyNumberFormat="1" applyFont="1"/>
    <xf numFmtId="0" fontId="25" fillId="0" borderId="0" xfId="0" applyFont="1"/>
    <xf numFmtId="4" fontId="12" fillId="0" borderId="0" xfId="0" applyNumberFormat="1" applyFont="1"/>
    <xf numFmtId="4" fontId="24" fillId="0" borderId="0" xfId="0" applyNumberFormat="1" applyFont="1"/>
    <xf numFmtId="0" fontId="17" fillId="0" borderId="0" xfId="10" quotePrefix="1" applyBorder="1" applyAlignment="1">
      <alignment horizontal="left" vertical="center" wrapText="1" indent="4"/>
    </xf>
    <xf numFmtId="0" fontId="17" fillId="0" borderId="0" xfId="10" quotePrefix="1" applyBorder="1">
      <alignment horizontal="left" vertical="center" wrapText="1"/>
    </xf>
    <xf numFmtId="43" fontId="12" fillId="0" borderId="0" xfId="1" applyFont="1" applyFill="1" applyBorder="1"/>
    <xf numFmtId="164" fontId="12" fillId="0" borderId="0" xfId="0" applyNumberFormat="1" applyFont="1"/>
    <xf numFmtId="0" fontId="22" fillId="0" borderId="0" xfId="7" quotePrefix="1" applyFont="1" applyBorder="1" applyAlignment="1">
      <alignment horizontal="left" vertical="center" wrapText="1" indent="2" justifyLastLine="1"/>
    </xf>
    <xf numFmtId="4" fontId="13" fillId="3" borderId="4" xfId="3" applyNumberFormat="1" applyFont="1" applyFill="1" applyBorder="1" applyAlignment="1">
      <alignment horizontal="center" vertical="center" wrapText="1" justifyLastLine="1"/>
    </xf>
    <xf numFmtId="0" fontId="26" fillId="0" borderId="0" xfId="0" applyFont="1" applyAlignment="1">
      <alignment horizontal="center" vertical="center"/>
    </xf>
    <xf numFmtId="0" fontId="18" fillId="0" borderId="0" xfId="12" quotePrefix="1" applyNumberFormat="1" applyFill="1" applyBorder="1">
      <alignment horizontal="left" vertical="center" indent="1"/>
    </xf>
    <xf numFmtId="3" fontId="27" fillId="0" borderId="0" xfId="4" applyNumberFormat="1" applyFont="1" applyFill="1" applyBorder="1">
      <alignment vertical="center"/>
    </xf>
    <xf numFmtId="4" fontId="27" fillId="0" borderId="0" xfId="4" applyNumberFormat="1" applyFont="1" applyFill="1" applyBorder="1">
      <alignment vertical="center"/>
    </xf>
    <xf numFmtId="3" fontId="22" fillId="0" borderId="0" xfId="0" applyNumberFormat="1" applyFont="1" applyAlignment="1">
      <alignment vertical="top" wrapText="1" justifyLastLine="1"/>
    </xf>
    <xf numFmtId="4" fontId="11" fillId="0" borderId="0" xfId="4" applyNumberFormat="1" applyFont="1" applyFill="1" applyBorder="1">
      <alignment vertical="center"/>
    </xf>
    <xf numFmtId="4" fontId="20" fillId="0" borderId="0" xfId="4" applyNumberFormat="1" applyFont="1" applyFill="1" applyBorder="1">
      <alignment vertical="center"/>
    </xf>
    <xf numFmtId="43" fontId="22" fillId="0" borderId="0" xfId="1" applyFont="1" applyFill="1" applyBorder="1"/>
    <xf numFmtId="164" fontId="24" fillId="0" borderId="0" xfId="0" applyNumberFormat="1" applyFont="1"/>
    <xf numFmtId="4" fontId="8" fillId="0" borderId="2" xfId="2" applyNumberFormat="1" applyFont="1" applyBorder="1" applyAlignment="1">
      <alignment horizontal="right"/>
    </xf>
    <xf numFmtId="0" fontId="10" fillId="0" borderId="0" xfId="2" applyFont="1" applyAlignment="1">
      <alignment horizontal="center" vertical="center" wrapText="1"/>
    </xf>
    <xf numFmtId="4" fontId="10" fillId="0" borderId="0" xfId="2" applyNumberFormat="1" applyFont="1" applyAlignment="1">
      <alignment horizontal="center" vertical="center" wrapText="1"/>
    </xf>
    <xf numFmtId="3" fontId="10" fillId="0" borderId="0" xfId="2" applyNumberFormat="1" applyFont="1" applyAlignment="1">
      <alignment horizontal="center" vertical="center" wrapText="1"/>
    </xf>
    <xf numFmtId="4" fontId="11" fillId="0" borderId="0" xfId="2" applyNumberFormat="1" applyFont="1"/>
    <xf numFmtId="4" fontId="8" fillId="0" borderId="2" xfId="2" applyNumberFormat="1" applyFont="1" applyBorder="1" applyAlignment="1">
      <alignment horizontal="right" vertical="center"/>
    </xf>
    <xf numFmtId="0" fontId="28" fillId="0" borderId="0" xfId="2" applyFont="1" applyAlignment="1">
      <alignment horizontal="center" vertical="center" wrapText="1"/>
    </xf>
    <xf numFmtId="4" fontId="28" fillId="0" borderId="0" xfId="2" applyNumberFormat="1" applyFont="1" applyAlignment="1">
      <alignment horizontal="center" vertical="center" wrapText="1"/>
    </xf>
    <xf numFmtId="3" fontId="28" fillId="0" borderId="0" xfId="2" applyNumberFormat="1" applyFont="1" applyAlignment="1">
      <alignment horizontal="center" vertical="center" wrapText="1"/>
    </xf>
    <xf numFmtId="0" fontId="5" fillId="3" borderId="4" xfId="2" applyFont="1" applyFill="1" applyBorder="1" applyAlignment="1">
      <alignment vertical="center"/>
    </xf>
    <xf numFmtId="4" fontId="5" fillId="3" borderId="2" xfId="2" applyNumberFormat="1" applyFont="1" applyFill="1" applyBorder="1" applyAlignment="1">
      <alignment vertical="center"/>
    </xf>
    <xf numFmtId="3" fontId="5" fillId="3" borderId="2" xfId="2" applyNumberFormat="1" applyFont="1" applyFill="1" applyBorder="1" applyAlignment="1">
      <alignment vertical="center"/>
    </xf>
    <xf numFmtId="4" fontId="8" fillId="3" borderId="2" xfId="2" applyNumberFormat="1" applyFont="1" applyFill="1" applyBorder="1" applyAlignment="1">
      <alignment horizontal="right"/>
    </xf>
    <xf numFmtId="0" fontId="5" fillId="3" borderId="3" xfId="2" applyFont="1" applyFill="1" applyBorder="1" applyAlignment="1">
      <alignment horizontal="left" vertical="center"/>
    </xf>
    <xf numFmtId="4" fontId="5" fillId="3" borderId="2" xfId="2" applyNumberFormat="1" applyFont="1" applyFill="1" applyBorder="1" applyAlignment="1">
      <alignment vertical="center" wrapText="1"/>
    </xf>
    <xf numFmtId="3" fontId="5" fillId="3" borderId="2" xfId="2" applyNumberFormat="1" applyFont="1" applyFill="1" applyBorder="1" applyAlignment="1">
      <alignment vertical="center" wrapText="1"/>
    </xf>
    <xf numFmtId="4" fontId="8" fillId="3" borderId="2" xfId="2" applyNumberFormat="1" applyFont="1" applyFill="1" applyBorder="1" applyAlignment="1">
      <alignment horizontal="right" vertical="center" wrapText="1"/>
    </xf>
    <xf numFmtId="4" fontId="8" fillId="3" borderId="2" xfId="2" quotePrefix="1" applyNumberFormat="1" applyFont="1" applyFill="1" applyBorder="1" applyAlignment="1">
      <alignment horizontal="center" vertical="center" wrapText="1"/>
    </xf>
    <xf numFmtId="0" fontId="18" fillId="0" borderId="0" xfId="4" applyNumberFormat="1" applyFill="1" applyBorder="1">
      <alignment vertical="center"/>
    </xf>
    <xf numFmtId="0" fontId="27" fillId="0" borderId="0" xfId="4" applyNumberFormat="1" applyFont="1" applyFill="1" applyBorder="1">
      <alignment vertical="center"/>
    </xf>
    <xf numFmtId="4" fontId="13" fillId="3" borderId="5" xfId="3" applyNumberFormat="1" applyFont="1" applyFill="1" applyBorder="1" applyAlignment="1">
      <alignment horizontal="center" vertical="center" wrapText="1" justifyLastLine="1"/>
    </xf>
    <xf numFmtId="1" fontId="15" fillId="3" borderId="5" xfId="0" applyNumberFormat="1" applyFont="1" applyFill="1" applyBorder="1" applyAlignment="1">
      <alignment horizontal="center" vertical="center"/>
    </xf>
    <xf numFmtId="43" fontId="20" fillId="0" borderId="0" xfId="1" applyFont="1" applyBorder="1" applyAlignment="1">
      <alignment horizontal="right" vertical="center"/>
    </xf>
    <xf numFmtId="4" fontId="20" fillId="2" borderId="0" xfId="9" applyNumberFormat="1" applyFill="1" applyBorder="1">
      <alignment horizontal="right" vertical="center"/>
    </xf>
    <xf numFmtId="4" fontId="21" fillId="2" borderId="0" xfId="9" applyNumberFormat="1" applyFont="1" applyFill="1" applyBorder="1">
      <alignment horizontal="right" vertical="center"/>
    </xf>
    <xf numFmtId="3" fontId="31" fillId="0" borderId="0" xfId="9" applyNumberFormat="1" applyFont="1" applyBorder="1">
      <alignment horizontal="right" vertical="center"/>
    </xf>
    <xf numFmtId="3" fontId="14" fillId="2" borderId="0" xfId="0" applyNumberFormat="1" applyFont="1" applyFill="1"/>
    <xf numFmtId="0" fontId="20" fillId="2" borderId="0" xfId="9" applyNumberFormat="1" applyFill="1" applyBorder="1">
      <alignment horizontal="right" vertical="center"/>
    </xf>
    <xf numFmtId="4" fontId="17" fillId="2" borderId="0" xfId="9" applyNumberFormat="1" applyFont="1" applyFill="1" applyBorder="1">
      <alignment horizontal="right" vertical="center"/>
    </xf>
    <xf numFmtId="3" fontId="17" fillId="2" borderId="0" xfId="9" applyNumberFormat="1" applyFont="1" applyFill="1" applyBorder="1">
      <alignment horizontal="right" vertical="center"/>
    </xf>
    <xf numFmtId="4" fontId="22" fillId="2" borderId="0" xfId="9" applyNumberFormat="1" applyFont="1" applyFill="1" applyBorder="1">
      <alignment horizontal="right" vertical="center"/>
    </xf>
    <xf numFmtId="3" fontId="22" fillId="2" borderId="0" xfId="9" applyNumberFormat="1" applyFont="1" applyFill="1" applyBorder="1">
      <alignment horizontal="right" vertical="center"/>
    </xf>
    <xf numFmtId="0" fontId="22" fillId="2" borderId="0" xfId="9" applyNumberFormat="1" applyFont="1" applyFill="1" applyBorder="1">
      <alignment horizontal="right" vertical="center"/>
    </xf>
    <xf numFmtId="4" fontId="12" fillId="2" borderId="0" xfId="14" applyNumberFormat="1" applyFill="1"/>
    <xf numFmtId="43" fontId="17" fillId="2" borderId="0" xfId="1" applyFont="1" applyFill="1" applyBorder="1" applyAlignment="1">
      <alignment horizontal="right" vertical="center"/>
    </xf>
    <xf numFmtId="4" fontId="8" fillId="2" borderId="0" xfId="4" applyNumberFormat="1" applyFont="1" applyFill="1" applyBorder="1">
      <alignment vertical="center"/>
    </xf>
    <xf numFmtId="0" fontId="12" fillId="2" borderId="0" xfId="5" quotePrefix="1" applyFill="1" applyBorder="1" applyAlignment="1">
      <alignment horizontal="left" vertical="center" wrapText="1" indent="1"/>
    </xf>
    <xf numFmtId="0" fontId="19" fillId="2" borderId="0" xfId="6" quotePrefix="1" applyFill="1" applyBorder="1">
      <alignment horizontal="center" vertical="center"/>
    </xf>
    <xf numFmtId="4" fontId="18" fillId="2" borderId="0" xfId="4" applyNumberFormat="1" applyFill="1" applyBorder="1">
      <alignment vertical="center"/>
    </xf>
    <xf numFmtId="0" fontId="5" fillId="0" borderId="3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12" fillId="0" borderId="4" xfId="2" applyFont="1" applyBorder="1" applyAlignment="1">
      <alignment vertical="center" wrapText="1"/>
    </xf>
    <xf numFmtId="0" fontId="8" fillId="3" borderId="3" xfId="2" quotePrefix="1" applyFont="1" applyFill="1" applyBorder="1" applyAlignment="1">
      <alignment horizontal="left" wrapText="1"/>
    </xf>
    <xf numFmtId="0" fontId="8" fillId="3" borderId="4" xfId="2" quotePrefix="1" applyFont="1" applyFill="1" applyBorder="1" applyAlignment="1">
      <alignment horizontal="left" wrapText="1"/>
    </xf>
    <xf numFmtId="0" fontId="8" fillId="3" borderId="5" xfId="2" quotePrefix="1" applyFont="1" applyFill="1" applyBorder="1" applyAlignment="1">
      <alignment horizontal="left" wrapText="1"/>
    </xf>
    <xf numFmtId="0" fontId="9" fillId="0" borderId="2" xfId="2" quotePrefix="1" applyFont="1" applyBorder="1" applyAlignment="1">
      <alignment horizontal="center" wrapText="1"/>
    </xf>
    <xf numFmtId="0" fontId="9" fillId="0" borderId="3" xfId="2" quotePrefix="1" applyFont="1" applyBorder="1" applyAlignment="1">
      <alignment horizontal="center" wrapText="1"/>
    </xf>
    <xf numFmtId="0" fontId="5" fillId="0" borderId="4" xfId="2" applyFont="1" applyBorder="1" applyAlignment="1">
      <alignment vertical="center" wrapText="1"/>
    </xf>
    <xf numFmtId="0" fontId="5" fillId="0" borderId="4" xfId="2" applyFont="1" applyBorder="1" applyAlignment="1">
      <alignment vertical="center"/>
    </xf>
    <xf numFmtId="0" fontId="5" fillId="0" borderId="3" xfId="2" quotePrefix="1" applyFont="1" applyBorder="1" applyAlignment="1">
      <alignment horizontal="left" vertical="center"/>
    </xf>
    <xf numFmtId="0" fontId="5" fillId="3" borderId="3" xfId="2" applyFont="1" applyFill="1" applyBorder="1" applyAlignment="1">
      <alignment horizontal="left" vertical="center" wrapText="1"/>
    </xf>
    <xf numFmtId="0" fontId="5" fillId="3" borderId="4" xfId="2" applyFont="1" applyFill="1" applyBorder="1" applyAlignment="1">
      <alignment vertical="center" wrapText="1"/>
    </xf>
    <xf numFmtId="0" fontId="5" fillId="3" borderId="4" xfId="2" applyFont="1" applyFill="1" applyBorder="1" applyAlignment="1">
      <alignment vertical="center"/>
    </xf>
    <xf numFmtId="0" fontId="9" fillId="0" borderId="3" xfId="2" quotePrefix="1" applyFont="1" applyBorder="1" applyAlignment="1">
      <alignment horizontal="center" vertical="center" wrapText="1"/>
    </xf>
    <xf numFmtId="0" fontId="9" fillId="0" borderId="4" xfId="2" quotePrefix="1" applyFont="1" applyBorder="1" applyAlignment="1">
      <alignment horizontal="center" vertical="center" wrapText="1"/>
    </xf>
    <xf numFmtId="0" fontId="5" fillId="0" borderId="3" xfId="2" quotePrefix="1" applyFont="1" applyBorder="1" applyAlignment="1">
      <alignment horizontal="left" vertical="center" wrapText="1"/>
    </xf>
    <xf numFmtId="0" fontId="5" fillId="3" borderId="3" xfId="2" quotePrefix="1" applyFont="1" applyFill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8" fillId="3" borderId="2" xfId="2" quotePrefix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left" vertical="top" wrapText="1"/>
    </xf>
    <xf numFmtId="0" fontId="8" fillId="3" borderId="2" xfId="2" quotePrefix="1" applyFont="1" applyFill="1" applyBorder="1" applyAlignment="1">
      <alignment horizontal="left" vertical="center" wrapText="1"/>
    </xf>
    <xf numFmtId="0" fontId="5" fillId="0" borderId="0" xfId="2" applyFont="1" applyAlignment="1">
      <alignment horizontal="left" vertical="top" wrapText="1"/>
    </xf>
    <xf numFmtId="3" fontId="15" fillId="3" borderId="4" xfId="0" applyNumberFormat="1" applyFont="1" applyFill="1" applyBorder="1" applyAlignment="1">
      <alignment horizontal="center" vertical="center" wrapText="1" justifyLastLine="1"/>
    </xf>
    <xf numFmtId="3" fontId="13" fillId="3" borderId="4" xfId="0" applyNumberFormat="1" applyFont="1" applyFill="1" applyBorder="1" applyAlignment="1">
      <alignment horizontal="center" vertical="center" wrapText="1" justifyLastLine="1"/>
    </xf>
  </cellXfs>
  <cellStyles count="23">
    <cellStyle name="Comma" xfId="1" builtinId="3"/>
    <cellStyle name="Comma 2" xfId="15" xr:uid="{8675AAD6-AA67-4B6C-86CD-4A90C45454ED}"/>
    <cellStyle name="Normal" xfId="0" builtinId="0"/>
    <cellStyle name="Normal 2" xfId="14" xr:uid="{5F92E4B3-EE7E-42B5-8796-EA06DF687A12}"/>
    <cellStyle name="Normalno 3" xfId="2" xr:uid="{F2CC771E-E9C5-4809-85AD-80E7607E0873}"/>
    <cellStyle name="SAPBEXaggData" xfId="4" xr:uid="{D741AE3B-9130-41C0-A450-53C7ABB8A8D8}"/>
    <cellStyle name="SAPBEXaggData 2" xfId="16" xr:uid="{46B67EF6-C893-4338-8410-06E150A2B6E3}"/>
    <cellStyle name="SAPBEXaggItem" xfId="12" xr:uid="{4FCCA779-491E-4B13-A8B4-8686F74D5EF0}"/>
    <cellStyle name="SAPBEXchaText" xfId="3" xr:uid="{AB477739-B7E1-470B-AA49-A0949F3238AA}"/>
    <cellStyle name="SAPBEXchaText 2" xfId="17" xr:uid="{679310D6-71B6-4A98-954B-430BCD8DBC17}"/>
    <cellStyle name="SAPBEXformats" xfId="6" xr:uid="{CE364308-CA94-4764-BBC0-6EE460048F8B}"/>
    <cellStyle name="SAPBEXHLevel0" xfId="7" xr:uid="{9B137E2B-F8F1-43A9-9400-1A173EC8E7D4}"/>
    <cellStyle name="SAPBEXHLevel0X" xfId="5" xr:uid="{ED5780AC-D851-4876-A359-099010D246A0}"/>
    <cellStyle name="SAPBEXHLevel1" xfId="8" xr:uid="{45250103-DA10-43BE-98AF-935C14E129A5}"/>
    <cellStyle name="SAPBEXHLevel1 2" xfId="18" xr:uid="{C56B4AAE-962C-400B-8F8F-6DCFB8DFF7F5}"/>
    <cellStyle name="SAPBEXHLevel2" xfId="10" xr:uid="{26D7CC4A-0E70-4198-A577-62D33523B6C5}"/>
    <cellStyle name="SAPBEXHLevel2 2" xfId="19" xr:uid="{A27523B1-0C57-4F4B-BA94-637F3D766441}"/>
    <cellStyle name="SAPBEXHLevel3" xfId="11" xr:uid="{9683D5BB-24BE-4BE5-8DF4-E8F1109D1CB2}"/>
    <cellStyle name="SAPBEXHLevel3 2" xfId="20" xr:uid="{A6F8245D-765E-4A3B-8DE7-EDC1776A3E8B}"/>
    <cellStyle name="SAPBEXstdData" xfId="9" xr:uid="{0288B916-EC7C-4285-8ECF-28B6C1DFBCDB}"/>
    <cellStyle name="SAPBEXstdData 2" xfId="21" xr:uid="{D342F76F-7C77-4887-9E6E-69E5868EA4CA}"/>
    <cellStyle name="SAPBEXstdItem" xfId="13" xr:uid="{0459C8C7-B972-4F4C-B15C-72761946650B}"/>
    <cellStyle name="SAPBEXstdItem 2" xfId="22" xr:uid="{6B5F82DC-5908-4AD2-8A26-CE2D2E4C3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1304925</xdr:colOff>
      <xdr:row>40</xdr:row>
      <xdr:rowOff>152400</xdr:rowOff>
    </xdr:to>
    <xdr:pic macro="DesignIconClicked">
      <xdr:nvPicPr>
        <xdr:cNvPr id="3" name="BExJ0QUJ0I6USL8I24FM9228VCBI" hidden="1">
          <a:extLst>
            <a:ext uri="{FF2B5EF4-FFF2-40B4-BE49-F238E27FC236}">
              <a16:creationId xmlns:a16="http://schemas.microsoft.com/office/drawing/2014/main" id="{71BF3137-ABC6-4A1D-8EE2-0AB8863C28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0267950" cy="452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8</xdr:col>
      <xdr:colOff>619125</xdr:colOff>
      <xdr:row>40</xdr:row>
      <xdr:rowOff>152400</xdr:rowOff>
    </xdr:to>
    <xdr:pic macro="DesignIconClicked">
      <xdr:nvPicPr>
        <xdr:cNvPr id="6" name="BExJ0QUJ0I6USL8I24FM9228VCBI" hidden="1">
          <a:extLst>
            <a:ext uri="{FF2B5EF4-FFF2-40B4-BE49-F238E27FC236}">
              <a16:creationId xmlns:a16="http://schemas.microsoft.com/office/drawing/2014/main" id="{062EF7F7-B66C-418F-8CD1-F141FD013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9991725" cy="45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Ra&#269;unovodstvo\2.%20FINANCIJSKI%20IZVJESTAJI\2025.%20financijski%20izvje&#353;taji\Izvje&#353;taj%20o%20izvr&#353;enju%20FP\polugodi&#353;nji%202025\podloge\Polugodi&#353;nji%20izvje&#353;taj%20o%20izvr&#353;enju%20prora&#269;una%20za%2007775.xls" TargetMode="External"/><Relationship Id="rId1" Type="http://schemas.openxmlformats.org/officeDocument/2006/relationships/externalLinkPath" Target="/Ra&#269;unovodstvo/2.%20FINANCIJSKI%20IZVJESTAJI/2025.%20financijski%20izvje&#353;taji/Izvje&#353;taj%20o%20izvr&#353;enju%20FP/polugodi&#353;nji%202025/podloge/Polugodi&#353;nji%20izvje&#353;taj%20o%20izvr&#353;enju%20prora&#269;una%20za%200777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Sažetak"/>
      <sheetName val="Sheet1"/>
      <sheetName val="FP0002PRPV2"/>
      <sheetName val="FP0002PRR"/>
      <sheetName val="FP0002PRB"/>
      <sheetName val="FP0005PRV2"/>
    </sheetNames>
    <sheetDataSet>
      <sheetData sheetId="0" refreshError="1"/>
      <sheetData sheetId="1" refreshError="1"/>
      <sheetData sheetId="2" refreshError="1"/>
      <sheetData sheetId="3" refreshError="1">
        <row r="5">
          <cell r="B5" t="str">
            <v>6</v>
          </cell>
          <cell r="C5" t="str">
            <v>Prihodi poslovanja</v>
          </cell>
          <cell r="D5">
            <v>10151086.48</v>
          </cell>
          <cell r="E5">
            <v>10057575</v>
          </cell>
          <cell r="F5">
            <v>10057575</v>
          </cell>
          <cell r="G5">
            <v>4620642.71</v>
          </cell>
          <cell r="H5">
            <v>45.518701068144203</v>
          </cell>
          <cell r="I5">
            <v>45.941916515661099</v>
          </cell>
        </row>
      </sheetData>
      <sheetData sheetId="4" refreshError="1">
        <row r="1">
          <cell r="C1" t="str">
            <v xml:space="preserve">
Ostvarenje/Izvršenje 
01.2024. - 06.2024.</v>
          </cell>
          <cell r="D1" t="str">
            <v xml:space="preserve">
Izvorni plan ili Rebalans 
2025.</v>
          </cell>
          <cell r="E1" t="str">
            <v xml:space="preserve">
Tekući plan 
2025.</v>
          </cell>
          <cell r="F1" t="str">
            <v xml:space="preserve">
Ostvarenje/Izvršenje 
01.2025. - 06.2025.</v>
          </cell>
          <cell r="G1" t="str">
            <v xml:space="preserve">
Indeks
(5)/(2)</v>
          </cell>
          <cell r="H1" t="str">
            <v xml:space="preserve">
Indeks
(5)/(4)</v>
          </cell>
        </row>
        <row r="3">
          <cell r="A3" t="str">
            <v>3</v>
          </cell>
          <cell r="B3" t="str">
            <v>Rashodi poslovanja</v>
          </cell>
          <cell r="C3">
            <v>9583812.2200000007</v>
          </cell>
          <cell r="D3">
            <v>64907357</v>
          </cell>
          <cell r="E3">
            <v>64907357</v>
          </cell>
          <cell r="F3">
            <v>11204351.060000001</v>
          </cell>
        </row>
        <row r="4">
          <cell r="A4" t="str">
            <v>4</v>
          </cell>
          <cell r="B4" t="str">
            <v>Rashodi za nabavu nefinancijske imovine</v>
          </cell>
          <cell r="C4">
            <v>41002.239999999998</v>
          </cell>
          <cell r="D4">
            <v>2439482</v>
          </cell>
          <cell r="E4">
            <v>2439482</v>
          </cell>
          <cell r="F4">
            <v>24696.240000000002</v>
          </cell>
        </row>
      </sheetData>
      <sheetData sheetId="5" refreshError="1">
        <row r="3">
          <cell r="B3">
            <v>3868430.05</v>
          </cell>
          <cell r="C3">
            <v>134014855</v>
          </cell>
          <cell r="D3">
            <v>134014855</v>
          </cell>
          <cell r="E3">
            <v>35217205.240000002</v>
          </cell>
        </row>
      </sheetData>
      <sheetData sheetId="6" refreshError="1">
        <row r="3">
          <cell r="A3" t="str">
            <v>PRIMICI</v>
          </cell>
          <cell r="B3" t="str">
            <v/>
          </cell>
          <cell r="C3">
            <v>56606665.289999999</v>
          </cell>
          <cell r="D3">
            <v>84500000</v>
          </cell>
          <cell r="E3">
            <v>84500000</v>
          </cell>
          <cell r="F3">
            <v>49590046.710000001</v>
          </cell>
        </row>
        <row r="4">
          <cell r="A4" t="str">
            <v>PRIMICI</v>
          </cell>
          <cell r="B4" t="str">
            <v/>
          </cell>
          <cell r="C4">
            <v>-56606665.289999999</v>
          </cell>
          <cell r="D4">
            <v>-84500000</v>
          </cell>
          <cell r="E4">
            <v>-84500000</v>
          </cell>
          <cell r="F4">
            <v>-49590046.710000001</v>
          </cell>
        </row>
        <row r="5">
          <cell r="A5" t="str">
            <v>8</v>
          </cell>
          <cell r="B5" t="str">
            <v>Primici od financijske imovine i zaduživanja</v>
          </cell>
          <cell r="C5">
            <v>56606665.289999999</v>
          </cell>
          <cell r="D5">
            <v>84500000</v>
          </cell>
          <cell r="E5">
            <v>84500000</v>
          </cell>
          <cell r="F5">
            <v>49590046.710000001</v>
          </cell>
        </row>
        <row r="6">
          <cell r="A6" t="str">
            <v>IZDACI</v>
          </cell>
          <cell r="B6" t="str">
            <v/>
          </cell>
          <cell r="C6">
            <v>14289543.27</v>
          </cell>
          <cell r="D6">
            <v>108200000</v>
          </cell>
          <cell r="E6">
            <v>108200000</v>
          </cell>
          <cell r="F6">
            <v>26245610.059999999</v>
          </cell>
        </row>
        <row r="7">
          <cell r="A7" t="str">
            <v>IZDACI</v>
          </cell>
          <cell r="B7" t="str">
            <v/>
          </cell>
          <cell r="C7">
            <v>14289543.27</v>
          </cell>
          <cell r="D7">
            <v>108200000</v>
          </cell>
          <cell r="E7">
            <v>108200000</v>
          </cell>
          <cell r="F7">
            <v>26245610.059999999</v>
          </cell>
        </row>
        <row r="8">
          <cell r="A8" t="str">
            <v>5</v>
          </cell>
          <cell r="B8" t="str">
            <v>Izdaci za financijsku imovinu i otplate zajmova</v>
          </cell>
          <cell r="C8">
            <v>14289543.27</v>
          </cell>
          <cell r="D8">
            <v>108200000</v>
          </cell>
          <cell r="E8">
            <v>108200000</v>
          </cell>
          <cell r="F8">
            <v>26245610.059999999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79BA9-6DF2-4D8A-BE1C-78C20AADCDA9}">
  <sheetPr>
    <pageSetUpPr fitToPage="1"/>
  </sheetPr>
  <dimension ref="B1:Q37"/>
  <sheetViews>
    <sheetView tabSelected="1" workbookViewId="0">
      <selection activeCell="G22" sqref="G22"/>
    </sheetView>
  </sheetViews>
  <sheetFormatPr defaultRowHeight="15" x14ac:dyDescent="0.25"/>
  <cols>
    <col min="6" max="6" width="17.42578125" customWidth="1"/>
    <col min="7" max="7" width="25.140625" style="16" customWidth="1"/>
    <col min="8" max="9" width="25.140625" style="17" customWidth="1"/>
    <col min="10" max="10" width="31.140625" style="16" customWidth="1"/>
    <col min="11" max="12" width="12.28515625" style="16" customWidth="1"/>
    <col min="17" max="17" width="12.7109375" bestFit="1" customWidth="1"/>
    <col min="262" max="262" width="17.42578125" customWidth="1"/>
    <col min="263" max="266" width="25.140625" customWidth="1"/>
    <col min="267" max="268" width="12.28515625" customWidth="1"/>
    <col min="518" max="518" width="17.42578125" customWidth="1"/>
    <col min="519" max="522" width="25.140625" customWidth="1"/>
    <col min="523" max="524" width="12.28515625" customWidth="1"/>
    <col min="774" max="774" width="17.42578125" customWidth="1"/>
    <col min="775" max="778" width="25.140625" customWidth="1"/>
    <col min="779" max="780" width="12.28515625" customWidth="1"/>
    <col min="1030" max="1030" width="17.42578125" customWidth="1"/>
    <col min="1031" max="1034" width="25.140625" customWidth="1"/>
    <col min="1035" max="1036" width="12.28515625" customWidth="1"/>
    <col min="1286" max="1286" width="17.42578125" customWidth="1"/>
    <col min="1287" max="1290" width="25.140625" customWidth="1"/>
    <col min="1291" max="1292" width="12.28515625" customWidth="1"/>
    <col min="1542" max="1542" width="17.42578125" customWidth="1"/>
    <col min="1543" max="1546" width="25.140625" customWidth="1"/>
    <col min="1547" max="1548" width="12.28515625" customWidth="1"/>
    <col min="1798" max="1798" width="17.42578125" customWidth="1"/>
    <col min="1799" max="1802" width="25.140625" customWidth="1"/>
    <col min="1803" max="1804" width="12.28515625" customWidth="1"/>
    <col min="2054" max="2054" width="17.42578125" customWidth="1"/>
    <col min="2055" max="2058" width="25.140625" customWidth="1"/>
    <col min="2059" max="2060" width="12.28515625" customWidth="1"/>
    <col min="2310" max="2310" width="17.42578125" customWidth="1"/>
    <col min="2311" max="2314" width="25.140625" customWidth="1"/>
    <col min="2315" max="2316" width="12.28515625" customWidth="1"/>
    <col min="2566" max="2566" width="17.42578125" customWidth="1"/>
    <col min="2567" max="2570" width="25.140625" customWidth="1"/>
    <col min="2571" max="2572" width="12.28515625" customWidth="1"/>
    <col min="2822" max="2822" width="17.42578125" customWidth="1"/>
    <col min="2823" max="2826" width="25.140625" customWidth="1"/>
    <col min="2827" max="2828" width="12.28515625" customWidth="1"/>
    <col min="3078" max="3078" width="17.42578125" customWidth="1"/>
    <col min="3079" max="3082" width="25.140625" customWidth="1"/>
    <col min="3083" max="3084" width="12.28515625" customWidth="1"/>
    <col min="3334" max="3334" width="17.42578125" customWidth="1"/>
    <col min="3335" max="3338" width="25.140625" customWidth="1"/>
    <col min="3339" max="3340" width="12.28515625" customWidth="1"/>
    <col min="3590" max="3590" width="17.42578125" customWidth="1"/>
    <col min="3591" max="3594" width="25.140625" customWidth="1"/>
    <col min="3595" max="3596" width="12.28515625" customWidth="1"/>
    <col min="3846" max="3846" width="17.42578125" customWidth="1"/>
    <col min="3847" max="3850" width="25.140625" customWidth="1"/>
    <col min="3851" max="3852" width="12.28515625" customWidth="1"/>
    <col min="4102" max="4102" width="17.42578125" customWidth="1"/>
    <col min="4103" max="4106" width="25.140625" customWidth="1"/>
    <col min="4107" max="4108" width="12.28515625" customWidth="1"/>
    <col min="4358" max="4358" width="17.42578125" customWidth="1"/>
    <col min="4359" max="4362" width="25.140625" customWidth="1"/>
    <col min="4363" max="4364" width="12.28515625" customWidth="1"/>
    <col min="4614" max="4614" width="17.42578125" customWidth="1"/>
    <col min="4615" max="4618" width="25.140625" customWidth="1"/>
    <col min="4619" max="4620" width="12.28515625" customWidth="1"/>
    <col min="4870" max="4870" width="17.42578125" customWidth="1"/>
    <col min="4871" max="4874" width="25.140625" customWidth="1"/>
    <col min="4875" max="4876" width="12.28515625" customWidth="1"/>
    <col min="5126" max="5126" width="17.42578125" customWidth="1"/>
    <col min="5127" max="5130" width="25.140625" customWidth="1"/>
    <col min="5131" max="5132" width="12.28515625" customWidth="1"/>
    <col min="5382" max="5382" width="17.42578125" customWidth="1"/>
    <col min="5383" max="5386" width="25.140625" customWidth="1"/>
    <col min="5387" max="5388" width="12.28515625" customWidth="1"/>
    <col min="5638" max="5638" width="17.42578125" customWidth="1"/>
    <col min="5639" max="5642" width="25.140625" customWidth="1"/>
    <col min="5643" max="5644" width="12.28515625" customWidth="1"/>
    <col min="5894" max="5894" width="17.42578125" customWidth="1"/>
    <col min="5895" max="5898" width="25.140625" customWidth="1"/>
    <col min="5899" max="5900" width="12.28515625" customWidth="1"/>
    <col min="6150" max="6150" width="17.42578125" customWidth="1"/>
    <col min="6151" max="6154" width="25.140625" customWidth="1"/>
    <col min="6155" max="6156" width="12.28515625" customWidth="1"/>
    <col min="6406" max="6406" width="17.42578125" customWidth="1"/>
    <col min="6407" max="6410" width="25.140625" customWidth="1"/>
    <col min="6411" max="6412" width="12.28515625" customWidth="1"/>
    <col min="6662" max="6662" width="17.42578125" customWidth="1"/>
    <col min="6663" max="6666" width="25.140625" customWidth="1"/>
    <col min="6667" max="6668" width="12.28515625" customWidth="1"/>
    <col min="6918" max="6918" width="17.42578125" customWidth="1"/>
    <col min="6919" max="6922" width="25.140625" customWidth="1"/>
    <col min="6923" max="6924" width="12.28515625" customWidth="1"/>
    <col min="7174" max="7174" width="17.42578125" customWidth="1"/>
    <col min="7175" max="7178" width="25.140625" customWidth="1"/>
    <col min="7179" max="7180" width="12.28515625" customWidth="1"/>
    <col min="7430" max="7430" width="17.42578125" customWidth="1"/>
    <col min="7431" max="7434" width="25.140625" customWidth="1"/>
    <col min="7435" max="7436" width="12.28515625" customWidth="1"/>
    <col min="7686" max="7686" width="17.42578125" customWidth="1"/>
    <col min="7687" max="7690" width="25.140625" customWidth="1"/>
    <col min="7691" max="7692" width="12.28515625" customWidth="1"/>
    <col min="7942" max="7942" width="17.42578125" customWidth="1"/>
    <col min="7943" max="7946" width="25.140625" customWidth="1"/>
    <col min="7947" max="7948" width="12.28515625" customWidth="1"/>
    <col min="8198" max="8198" width="17.42578125" customWidth="1"/>
    <col min="8199" max="8202" width="25.140625" customWidth="1"/>
    <col min="8203" max="8204" width="12.28515625" customWidth="1"/>
    <col min="8454" max="8454" width="17.42578125" customWidth="1"/>
    <col min="8455" max="8458" width="25.140625" customWidth="1"/>
    <col min="8459" max="8460" width="12.28515625" customWidth="1"/>
    <col min="8710" max="8710" width="17.42578125" customWidth="1"/>
    <col min="8711" max="8714" width="25.140625" customWidth="1"/>
    <col min="8715" max="8716" width="12.28515625" customWidth="1"/>
    <col min="8966" max="8966" width="17.42578125" customWidth="1"/>
    <col min="8967" max="8970" width="25.140625" customWidth="1"/>
    <col min="8971" max="8972" width="12.28515625" customWidth="1"/>
    <col min="9222" max="9222" width="17.42578125" customWidth="1"/>
    <col min="9223" max="9226" width="25.140625" customWidth="1"/>
    <col min="9227" max="9228" width="12.28515625" customWidth="1"/>
    <col min="9478" max="9478" width="17.42578125" customWidth="1"/>
    <col min="9479" max="9482" width="25.140625" customWidth="1"/>
    <col min="9483" max="9484" width="12.28515625" customWidth="1"/>
    <col min="9734" max="9734" width="17.42578125" customWidth="1"/>
    <col min="9735" max="9738" width="25.140625" customWidth="1"/>
    <col min="9739" max="9740" width="12.28515625" customWidth="1"/>
    <col min="9990" max="9990" width="17.42578125" customWidth="1"/>
    <col min="9991" max="9994" width="25.140625" customWidth="1"/>
    <col min="9995" max="9996" width="12.28515625" customWidth="1"/>
    <col min="10246" max="10246" width="17.42578125" customWidth="1"/>
    <col min="10247" max="10250" width="25.140625" customWidth="1"/>
    <col min="10251" max="10252" width="12.28515625" customWidth="1"/>
    <col min="10502" max="10502" width="17.42578125" customWidth="1"/>
    <col min="10503" max="10506" width="25.140625" customWidth="1"/>
    <col min="10507" max="10508" width="12.28515625" customWidth="1"/>
    <col min="10758" max="10758" width="17.42578125" customWidth="1"/>
    <col min="10759" max="10762" width="25.140625" customWidth="1"/>
    <col min="10763" max="10764" width="12.28515625" customWidth="1"/>
    <col min="11014" max="11014" width="17.42578125" customWidth="1"/>
    <col min="11015" max="11018" width="25.140625" customWidth="1"/>
    <col min="11019" max="11020" width="12.28515625" customWidth="1"/>
    <col min="11270" max="11270" width="17.42578125" customWidth="1"/>
    <col min="11271" max="11274" width="25.140625" customWidth="1"/>
    <col min="11275" max="11276" width="12.28515625" customWidth="1"/>
    <col min="11526" max="11526" width="17.42578125" customWidth="1"/>
    <col min="11527" max="11530" width="25.140625" customWidth="1"/>
    <col min="11531" max="11532" width="12.28515625" customWidth="1"/>
    <col min="11782" max="11782" width="17.42578125" customWidth="1"/>
    <col min="11783" max="11786" width="25.140625" customWidth="1"/>
    <col min="11787" max="11788" width="12.28515625" customWidth="1"/>
    <col min="12038" max="12038" width="17.42578125" customWidth="1"/>
    <col min="12039" max="12042" width="25.140625" customWidth="1"/>
    <col min="12043" max="12044" width="12.28515625" customWidth="1"/>
    <col min="12294" max="12294" width="17.42578125" customWidth="1"/>
    <col min="12295" max="12298" width="25.140625" customWidth="1"/>
    <col min="12299" max="12300" width="12.28515625" customWidth="1"/>
    <col min="12550" max="12550" width="17.42578125" customWidth="1"/>
    <col min="12551" max="12554" width="25.140625" customWidth="1"/>
    <col min="12555" max="12556" width="12.28515625" customWidth="1"/>
    <col min="12806" max="12806" width="17.42578125" customWidth="1"/>
    <col min="12807" max="12810" width="25.140625" customWidth="1"/>
    <col min="12811" max="12812" width="12.28515625" customWidth="1"/>
    <col min="13062" max="13062" width="17.42578125" customWidth="1"/>
    <col min="13063" max="13066" width="25.140625" customWidth="1"/>
    <col min="13067" max="13068" width="12.28515625" customWidth="1"/>
    <col min="13318" max="13318" width="17.42578125" customWidth="1"/>
    <col min="13319" max="13322" width="25.140625" customWidth="1"/>
    <col min="13323" max="13324" width="12.28515625" customWidth="1"/>
    <col min="13574" max="13574" width="17.42578125" customWidth="1"/>
    <col min="13575" max="13578" width="25.140625" customWidth="1"/>
    <col min="13579" max="13580" width="12.28515625" customWidth="1"/>
    <col min="13830" max="13830" width="17.42578125" customWidth="1"/>
    <col min="13831" max="13834" width="25.140625" customWidth="1"/>
    <col min="13835" max="13836" width="12.28515625" customWidth="1"/>
    <col min="14086" max="14086" width="17.42578125" customWidth="1"/>
    <col min="14087" max="14090" width="25.140625" customWidth="1"/>
    <col min="14091" max="14092" width="12.28515625" customWidth="1"/>
    <col min="14342" max="14342" width="17.42578125" customWidth="1"/>
    <col min="14343" max="14346" width="25.140625" customWidth="1"/>
    <col min="14347" max="14348" width="12.28515625" customWidth="1"/>
    <col min="14598" max="14598" width="17.42578125" customWidth="1"/>
    <col min="14599" max="14602" width="25.140625" customWidth="1"/>
    <col min="14603" max="14604" width="12.28515625" customWidth="1"/>
    <col min="14854" max="14854" width="17.42578125" customWidth="1"/>
    <col min="14855" max="14858" width="25.140625" customWidth="1"/>
    <col min="14859" max="14860" width="12.28515625" customWidth="1"/>
    <col min="15110" max="15110" width="17.42578125" customWidth="1"/>
    <col min="15111" max="15114" width="25.140625" customWidth="1"/>
    <col min="15115" max="15116" width="12.28515625" customWidth="1"/>
    <col min="15366" max="15366" width="17.42578125" customWidth="1"/>
    <col min="15367" max="15370" width="25.140625" customWidth="1"/>
    <col min="15371" max="15372" width="12.28515625" customWidth="1"/>
    <col min="15622" max="15622" width="17.42578125" customWidth="1"/>
    <col min="15623" max="15626" width="25.140625" customWidth="1"/>
    <col min="15627" max="15628" width="12.28515625" customWidth="1"/>
    <col min="15878" max="15878" width="17.42578125" customWidth="1"/>
    <col min="15879" max="15882" width="25.140625" customWidth="1"/>
    <col min="15883" max="15884" width="12.28515625" customWidth="1"/>
    <col min="16134" max="16134" width="17.42578125" customWidth="1"/>
    <col min="16135" max="16138" width="25.140625" customWidth="1"/>
    <col min="16139" max="16140" width="12.28515625" customWidth="1"/>
  </cols>
  <sheetData>
    <row r="1" spans="2:12" ht="15.75" x14ac:dyDescent="0.25">
      <c r="B1" s="142" t="s">
        <v>358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2:12" ht="31.9" customHeight="1" x14ac:dyDescent="0.25">
      <c r="B2" s="2"/>
      <c r="C2" s="2"/>
      <c r="D2" s="2"/>
      <c r="E2" s="2"/>
      <c r="F2" s="2"/>
      <c r="G2" s="3"/>
      <c r="H2" s="4"/>
      <c r="I2" s="4"/>
      <c r="J2" s="3"/>
      <c r="K2" s="3"/>
      <c r="L2" s="3"/>
    </row>
    <row r="3" spans="2:12" ht="15.75" x14ac:dyDescent="0.25">
      <c r="B3" s="142" t="s">
        <v>0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2:12" ht="15.75" customHeight="1" x14ac:dyDescent="0.25">
      <c r="B4" s="2"/>
      <c r="C4" s="2"/>
      <c r="D4" s="2"/>
      <c r="E4" s="2"/>
      <c r="F4" s="2"/>
      <c r="G4" s="3"/>
      <c r="H4" s="4"/>
      <c r="I4" s="4"/>
      <c r="J4" s="3"/>
      <c r="K4" s="3"/>
      <c r="L4" s="3"/>
    </row>
    <row r="5" spans="2:12" ht="15.75" x14ac:dyDescent="0.25">
      <c r="B5" s="142" t="s">
        <v>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</row>
    <row r="6" spans="2:12" ht="15.75" customHeight="1" x14ac:dyDescent="0.25">
      <c r="B6" s="1"/>
      <c r="C6" s="1"/>
      <c r="D6" s="1"/>
      <c r="E6" s="1"/>
      <c r="F6" s="1"/>
      <c r="G6" s="5"/>
      <c r="H6" s="6"/>
      <c r="I6" s="6"/>
      <c r="J6" s="5"/>
      <c r="K6" s="5"/>
      <c r="L6" s="5"/>
    </row>
    <row r="7" spans="2:12" ht="18" x14ac:dyDescent="0.25">
      <c r="B7" s="140" t="s">
        <v>2</v>
      </c>
      <c r="C7" s="140"/>
      <c r="D7" s="140"/>
      <c r="E7" s="140"/>
      <c r="F7" s="140"/>
      <c r="G7" s="7"/>
      <c r="H7" s="8"/>
      <c r="I7" s="8"/>
      <c r="J7" s="9"/>
      <c r="K7" s="10"/>
      <c r="L7" s="10"/>
    </row>
    <row r="8" spans="2:12" ht="54" customHeight="1" x14ac:dyDescent="0.25">
      <c r="B8" s="141" t="s">
        <v>3</v>
      </c>
      <c r="C8" s="141"/>
      <c r="D8" s="141"/>
      <c r="E8" s="141"/>
      <c r="F8" s="141"/>
      <c r="G8" s="100" t="str">
        <f>UPPER([1]FP0002PRR!C1)</f>
        <v xml:space="preserve">
OSTVARENJE/IZVRŠENJE 
01.2024. - 06.2024.</v>
      </c>
      <c r="H8" s="100" t="str">
        <f>UPPER([1]FP0002PRR!D1)</f>
        <v xml:space="preserve">
IZVORNI PLAN ILI REBALANS 
2025.</v>
      </c>
      <c r="I8" s="100" t="str">
        <f>UPPER([1]FP0002PRR!E1)</f>
        <v xml:space="preserve">
TEKUĆI PLAN 
2025.</v>
      </c>
      <c r="J8" s="100" t="str">
        <f>UPPER([1]FP0002PRR!F1)</f>
        <v xml:space="preserve">
OSTVARENJE/IZVRŠENJE 
01.2025. - 06.2025.</v>
      </c>
      <c r="K8" s="100" t="str">
        <f>UPPER([1]FP0002PRR!G1)</f>
        <v xml:space="preserve">
INDEKS
(5)/(2)</v>
      </c>
      <c r="L8" s="100" t="str">
        <f>UPPER([1]FP0002PRR!H1)</f>
        <v xml:space="preserve">
INDEKS
(5)/(4)</v>
      </c>
    </row>
    <row r="9" spans="2:12" ht="31.5" customHeight="1" x14ac:dyDescent="0.25">
      <c r="B9" s="128">
        <v>1</v>
      </c>
      <c r="C9" s="128"/>
      <c r="D9" s="128"/>
      <c r="E9" s="128"/>
      <c r="F9" s="129"/>
      <c r="G9" s="11">
        <v>2</v>
      </c>
      <c r="H9" s="11">
        <v>3</v>
      </c>
      <c r="I9" s="11">
        <v>4</v>
      </c>
      <c r="J9" s="11">
        <v>5</v>
      </c>
      <c r="K9" s="12" t="s">
        <v>4</v>
      </c>
      <c r="L9" s="12" t="s">
        <v>5</v>
      </c>
    </row>
    <row r="10" spans="2:12" x14ac:dyDescent="0.25">
      <c r="B10" s="122" t="s">
        <v>6</v>
      </c>
      <c r="C10" s="130"/>
      <c r="D10" s="130"/>
      <c r="E10" s="130"/>
      <c r="F10" s="131"/>
      <c r="G10" s="14">
        <f>'Prihodi i rashodi po ek.klas'!C10</f>
        <v>14019556.529999999</v>
      </c>
      <c r="H10" s="13">
        <f>IFERROR(VLOOKUP("6",[1]FP0002PRPV2!$B$5:$I$6,4,FALSE),0)+IFERROR([1]FP0002PRB!C3,0)</f>
        <v>144072430</v>
      </c>
      <c r="I10" s="13">
        <f>IFERROR(VLOOKUP("6",[1]FP0002PRPV2!$B$5:$I$6,5,FALSE),0)+IFERROR([1]FP0002PRB!D3,0)</f>
        <v>144072430</v>
      </c>
      <c r="J10" s="14">
        <f>IFERROR(VLOOKUP("6",[1]FP0002PRPV2!$B$5:$I$6,6,FALSE),0)+IFERROR([1]FP0002PRB!E3,0)</f>
        <v>39837847.950000003</v>
      </c>
      <c r="K10" s="15">
        <f>IFERROR(J10/G10*100,"")</f>
        <v>284.15911633689888</v>
      </c>
      <c r="L10" s="15">
        <f>IFERROR(J10/I10*100,"")</f>
        <v>27.651263985760501</v>
      </c>
    </row>
    <row r="11" spans="2:12" ht="15" customHeight="1" x14ac:dyDescent="0.25">
      <c r="B11" s="132" t="s">
        <v>7</v>
      </c>
      <c r="C11" s="131"/>
      <c r="D11" s="131"/>
      <c r="E11" s="131"/>
      <c r="F11" s="131"/>
      <c r="G11" s="14">
        <f>IFERROR(VLOOKUP("7",[1]FP0002PRPV2!$B$5:$I$6,3,FALSE),0)</f>
        <v>0</v>
      </c>
      <c r="H11" s="13">
        <f>IFERROR(VLOOKUP("7",[1]FP0002PRPV2!$B$5:$I$6,4,FALSE),0)</f>
        <v>0</v>
      </c>
      <c r="I11" s="13">
        <f>IFERROR(VLOOKUP("7",[1]FP0002PRPV2!$B$5:$I$6,5,FALSE),0)</f>
        <v>0</v>
      </c>
      <c r="J11" s="14">
        <f>IFERROR(VLOOKUP("7",[1]FP0002PRPV2!$B$5:$I$6,6,FALSE),0)</f>
        <v>0</v>
      </c>
      <c r="K11" s="15" t="str">
        <f t="shared" ref="K11:K16" si="0">IFERROR(J11/G11*100,"")</f>
        <v/>
      </c>
      <c r="L11" s="15" t="str">
        <f t="shared" ref="L11:L16" si="1">IFERROR(J11/I11*100,"")</f>
        <v/>
      </c>
    </row>
    <row r="12" spans="2:12" x14ac:dyDescent="0.25">
      <c r="B12" s="133" t="s">
        <v>8</v>
      </c>
      <c r="C12" s="134"/>
      <c r="D12" s="134"/>
      <c r="E12" s="134"/>
      <c r="F12" s="135"/>
      <c r="G12" s="93">
        <f>G10+G11</f>
        <v>14019556.529999999</v>
      </c>
      <c r="H12" s="94">
        <f>H10+H11</f>
        <v>144072430</v>
      </c>
      <c r="I12" s="94">
        <f>I10+I11</f>
        <v>144072430</v>
      </c>
      <c r="J12" s="93">
        <f>J10+J11</f>
        <v>39837847.950000003</v>
      </c>
      <c r="K12" s="95">
        <f t="shared" si="0"/>
        <v>284.15911633689888</v>
      </c>
      <c r="L12" s="95">
        <f t="shared" si="1"/>
        <v>27.651263985760501</v>
      </c>
    </row>
    <row r="13" spans="2:12" ht="15" customHeight="1" x14ac:dyDescent="0.25">
      <c r="B13" s="138" t="s">
        <v>9</v>
      </c>
      <c r="C13" s="130"/>
      <c r="D13" s="130"/>
      <c r="E13" s="130"/>
      <c r="F13" s="130"/>
      <c r="G13" s="14">
        <f>IFERROR(VLOOKUP("3",[1]FP0002PRR!$A$3:$F$7,3,FALSE),0)</f>
        <v>9583812.2200000007</v>
      </c>
      <c r="H13" s="13">
        <f>IFERROR(VLOOKUP("3",[1]FP0002PRR!$A$3:$F$7,4,FALSE),0)</f>
        <v>64907357</v>
      </c>
      <c r="I13" s="13">
        <f>IFERROR(VLOOKUP("3",[1]FP0002PRR!$A$3:$F$7,5,FALSE),0)</f>
        <v>64907357</v>
      </c>
      <c r="J13" s="14">
        <f>IFERROR(VLOOKUP("3",[1]FP0002PRR!$A$3:$F$7,6,FALSE),0)</f>
        <v>11204351.060000001</v>
      </c>
      <c r="K13" s="83">
        <f t="shared" si="0"/>
        <v>116.90912554211125</v>
      </c>
      <c r="L13" s="83">
        <f t="shared" si="1"/>
        <v>17.262066394106913</v>
      </c>
    </row>
    <row r="14" spans="2:12" ht="15" customHeight="1" x14ac:dyDescent="0.25">
      <c r="B14" s="132" t="s">
        <v>10</v>
      </c>
      <c r="C14" s="131"/>
      <c r="D14" s="131"/>
      <c r="E14" s="131"/>
      <c r="F14" s="131"/>
      <c r="G14" s="14">
        <f>IFERROR(VLOOKUP("4",[1]FP0002PRR!$A$3:$F$7,3,FALSE),0)</f>
        <v>41002.239999999998</v>
      </c>
      <c r="H14" s="13">
        <f>IFERROR(VLOOKUP("4",[1]FP0002PRR!$A$3:$F$7,4,FALSE),0)</f>
        <v>2439482</v>
      </c>
      <c r="I14" s="13">
        <f>IFERROR(VLOOKUP("4",[1]FP0002PRR!$A$3:$F$7,5,FALSE),0)</f>
        <v>2439482</v>
      </c>
      <c r="J14" s="14">
        <f>IFERROR(VLOOKUP("4",[1]FP0002PRR!$A$3:$F$7,6,FALSE),0)</f>
        <v>24696.240000000002</v>
      </c>
      <c r="K14" s="83">
        <f t="shared" si="0"/>
        <v>60.231441013954367</v>
      </c>
      <c r="L14" s="83">
        <f t="shared" si="1"/>
        <v>1.0123559017857071</v>
      </c>
    </row>
    <row r="15" spans="2:12" x14ac:dyDescent="0.25">
      <c r="B15" s="96" t="s">
        <v>11</v>
      </c>
      <c r="C15" s="92"/>
      <c r="D15" s="92"/>
      <c r="E15" s="92"/>
      <c r="F15" s="92"/>
      <c r="G15" s="93">
        <f>G13+G14</f>
        <v>9624814.4600000009</v>
      </c>
      <c r="H15" s="94">
        <f>H13+H14</f>
        <v>67346839</v>
      </c>
      <c r="I15" s="94">
        <f>I13+I14</f>
        <v>67346839</v>
      </c>
      <c r="J15" s="93">
        <f>J13+J14</f>
        <v>11229047.300000001</v>
      </c>
      <c r="K15" s="95">
        <f t="shared" si="0"/>
        <v>116.6676754826503</v>
      </c>
      <c r="L15" s="95">
        <f t="shared" si="1"/>
        <v>16.673458571678474</v>
      </c>
    </row>
    <row r="16" spans="2:12" x14ac:dyDescent="0.25">
      <c r="B16" s="139" t="s">
        <v>12</v>
      </c>
      <c r="C16" s="134"/>
      <c r="D16" s="134"/>
      <c r="E16" s="134"/>
      <c r="F16" s="134"/>
      <c r="G16" s="97">
        <f>G12-G15</f>
        <v>4394742.0699999984</v>
      </c>
      <c r="H16" s="98">
        <f>H12-H15</f>
        <v>76725591</v>
      </c>
      <c r="I16" s="98">
        <f>I12-I15</f>
        <v>76725591</v>
      </c>
      <c r="J16" s="97">
        <f>J12-J15</f>
        <v>28608800.650000002</v>
      </c>
      <c r="K16" s="95">
        <f t="shared" si="0"/>
        <v>650.97792303428662</v>
      </c>
      <c r="L16" s="95">
        <f t="shared" si="1"/>
        <v>37.287168827412486</v>
      </c>
    </row>
    <row r="17" spans="2:17" ht="15" customHeight="1" x14ac:dyDescent="0.25">
      <c r="B17" s="2"/>
      <c r="C17" s="84"/>
      <c r="D17" s="84"/>
      <c r="E17" s="84"/>
      <c r="F17" s="84"/>
      <c r="G17" s="85"/>
      <c r="H17" s="86"/>
      <c r="I17" s="86"/>
      <c r="J17" s="85"/>
      <c r="K17" s="87"/>
      <c r="L17" s="87"/>
    </row>
    <row r="18" spans="2:17" ht="18" x14ac:dyDescent="0.25">
      <c r="B18" s="140" t="s">
        <v>13</v>
      </c>
      <c r="C18" s="140"/>
      <c r="D18" s="140"/>
      <c r="E18" s="140"/>
      <c r="F18" s="140"/>
      <c r="G18" s="85"/>
      <c r="H18" s="86"/>
      <c r="I18" s="86"/>
      <c r="J18" s="85"/>
      <c r="K18" s="87"/>
      <c r="L18" s="87"/>
    </row>
    <row r="19" spans="2:17" ht="53.25" customHeight="1" x14ac:dyDescent="0.25">
      <c r="B19" s="141" t="s">
        <v>3</v>
      </c>
      <c r="C19" s="141"/>
      <c r="D19" s="141"/>
      <c r="E19" s="141"/>
      <c r="F19" s="141"/>
      <c r="G19" s="100" t="str">
        <f t="shared" ref="G19:L19" si="2">G8</f>
        <v xml:space="preserve">
OSTVARENJE/IZVRŠENJE 
01.2024. - 06.2024.</v>
      </c>
      <c r="H19" s="100" t="str">
        <f t="shared" si="2"/>
        <v xml:space="preserve">
IZVORNI PLAN ILI REBALANS 
2025.</v>
      </c>
      <c r="I19" s="100" t="str">
        <f t="shared" si="2"/>
        <v xml:space="preserve">
TEKUĆI PLAN 
2025.</v>
      </c>
      <c r="J19" s="100" t="str">
        <f t="shared" si="2"/>
        <v xml:space="preserve">
OSTVARENJE/IZVRŠENJE 
01.2025. - 06.2025.</v>
      </c>
      <c r="K19" s="100" t="str">
        <f t="shared" si="2"/>
        <v xml:space="preserve">
INDEKS
(5)/(2)</v>
      </c>
      <c r="L19" s="100" t="str">
        <f t="shared" si="2"/>
        <v xml:space="preserve">
INDEKS
(5)/(4)</v>
      </c>
    </row>
    <row r="20" spans="2:17" ht="27" customHeight="1" x14ac:dyDescent="0.25">
      <c r="B20" s="136">
        <v>1</v>
      </c>
      <c r="C20" s="137"/>
      <c r="D20" s="137"/>
      <c r="E20" s="137"/>
      <c r="F20" s="137"/>
      <c r="G20" s="11">
        <v>2</v>
      </c>
      <c r="H20" s="11">
        <v>3</v>
      </c>
      <c r="I20" s="11">
        <v>4</v>
      </c>
      <c r="J20" s="11">
        <v>5</v>
      </c>
      <c r="K20" s="12" t="s">
        <v>4</v>
      </c>
      <c r="L20" s="12" t="s">
        <v>5</v>
      </c>
      <c r="Q20" s="16"/>
    </row>
    <row r="21" spans="2:17" x14ac:dyDescent="0.25">
      <c r="B21" s="122" t="s">
        <v>14</v>
      </c>
      <c r="C21" s="123"/>
      <c r="D21" s="123"/>
      <c r="E21" s="123"/>
      <c r="F21" s="123"/>
      <c r="G21" s="14">
        <f>'Račun financiranja prema ek.kl'!C15</f>
        <v>56606625.289999999</v>
      </c>
      <c r="H21" s="13">
        <f>IFERROR(VLOOKUP("8",[1]FP0005PRV2!$A$3:$F$8,4,FALSE),0)</f>
        <v>84500000</v>
      </c>
      <c r="I21" s="13">
        <f>IFERROR(VLOOKUP("8",[1]FP0005PRV2!$A$3:$F$8,5,FALSE),0)</f>
        <v>84500000</v>
      </c>
      <c r="J21" s="14">
        <f>IFERROR(VLOOKUP("8",[1]FP0005PRV2!$A$3:$F$8,6,FALSE),0)</f>
        <v>49590046.710000001</v>
      </c>
      <c r="K21" s="88">
        <f t="shared" ref="K21:K26" si="3">IFERROR(J21/G21*100,"")</f>
        <v>87.604668986971873</v>
      </c>
      <c r="L21" s="88">
        <f t="shared" ref="L21:L26" si="4">IFERROR(J21/I21*100,"")</f>
        <v>58.686445810650888</v>
      </c>
    </row>
    <row r="22" spans="2:17" ht="18.75" customHeight="1" x14ac:dyDescent="0.25">
      <c r="B22" s="122" t="s">
        <v>15</v>
      </c>
      <c r="C22" s="124"/>
      <c r="D22" s="124"/>
      <c r="E22" s="124"/>
      <c r="F22" s="124"/>
      <c r="G22" s="14">
        <f>IFERROR(VLOOKUP("5",[1]FP0005PRV2!$A$3:$F$8,3,FALSE),0)</f>
        <v>14289543.27</v>
      </c>
      <c r="H22" s="13">
        <f>IFERROR(VLOOKUP("5",[1]FP0005PRV2!$A$3:$F$8,4,FALSE),0)</f>
        <v>108200000</v>
      </c>
      <c r="I22" s="13">
        <f>IFERROR(VLOOKUP("5",[1]FP0005PRV2!$A$3:$F$8,5,FALSE),0)</f>
        <v>108200000</v>
      </c>
      <c r="J22" s="14">
        <f>IFERROR(VLOOKUP("5",[1]FP0005PRV2!$A$3:$F$8,6,FALSE),0)</f>
        <v>26245610.059999999</v>
      </c>
      <c r="K22" s="88">
        <f t="shared" si="3"/>
        <v>183.67004154080286</v>
      </c>
      <c r="L22" s="88">
        <f t="shared" si="4"/>
        <v>24.256571219963028</v>
      </c>
    </row>
    <row r="23" spans="2:17" ht="18.75" customHeight="1" x14ac:dyDescent="0.25">
      <c r="B23" s="125" t="s">
        <v>16</v>
      </c>
      <c r="C23" s="126"/>
      <c r="D23" s="126"/>
      <c r="E23" s="126"/>
      <c r="F23" s="127"/>
      <c r="G23" s="93">
        <f>G21-G22</f>
        <v>42317082.019999996</v>
      </c>
      <c r="H23" s="94">
        <f>H21-H22</f>
        <v>-23700000</v>
      </c>
      <c r="I23" s="94">
        <f>I21-I22</f>
        <v>-23700000</v>
      </c>
      <c r="J23" s="93">
        <f>J21-J22</f>
        <v>23344436.650000002</v>
      </c>
      <c r="K23" s="99">
        <f t="shared" si="3"/>
        <v>55.165515994148414</v>
      </c>
      <c r="L23" s="99">
        <f t="shared" si="4"/>
        <v>-98.499732700421944</v>
      </c>
    </row>
    <row r="24" spans="2:17" ht="15" customHeight="1" x14ac:dyDescent="0.25">
      <c r="B24" s="122" t="s">
        <v>17</v>
      </c>
      <c r="C24" s="124"/>
      <c r="D24" s="124"/>
      <c r="E24" s="124"/>
      <c r="F24" s="124"/>
      <c r="G24" s="14">
        <v>218393101.47</v>
      </c>
      <c r="H24" s="13">
        <v>312730111</v>
      </c>
      <c r="I24" s="13">
        <v>312730111</v>
      </c>
      <c r="J24" s="14">
        <v>316836139.17000002</v>
      </c>
      <c r="K24" s="88">
        <f t="shared" si="3"/>
        <v>145.07607476489949</v>
      </c>
      <c r="L24" s="88">
        <f t="shared" si="4"/>
        <v>101.31296220785084</v>
      </c>
    </row>
    <row r="25" spans="2:17" ht="15" customHeight="1" x14ac:dyDescent="0.25">
      <c r="B25" s="122" t="s">
        <v>18</v>
      </c>
      <c r="C25" s="124"/>
      <c r="D25" s="124"/>
      <c r="E25" s="124"/>
      <c r="F25" s="124"/>
      <c r="G25" s="14">
        <v>-265104925.56</v>
      </c>
      <c r="H25" s="13">
        <v>-365755702</v>
      </c>
      <c r="I25" s="13">
        <v>-365755702</v>
      </c>
      <c r="J25" s="14">
        <v>-368789376.47000003</v>
      </c>
      <c r="K25" s="88">
        <f t="shared" si="3"/>
        <v>139.11072217574986</v>
      </c>
      <c r="L25" s="88">
        <f t="shared" si="4"/>
        <v>100.82942643229114</v>
      </c>
    </row>
    <row r="26" spans="2:17" ht="15" customHeight="1" x14ac:dyDescent="0.25">
      <c r="B26" s="125" t="s">
        <v>19</v>
      </c>
      <c r="C26" s="126"/>
      <c r="D26" s="126"/>
      <c r="E26" s="126"/>
      <c r="F26" s="127"/>
      <c r="G26" s="93">
        <f>+G23+G24+G25</f>
        <v>-4394742.0699999928</v>
      </c>
      <c r="H26" s="93">
        <f>+H23+H24+H25</f>
        <v>-76725591</v>
      </c>
      <c r="I26" s="93">
        <f>+I23+I24+I25</f>
        <v>-76725591</v>
      </c>
      <c r="J26" s="93">
        <f>+J23+J24+J25</f>
        <v>-28608800.650000036</v>
      </c>
      <c r="K26" s="99">
        <f t="shared" si="3"/>
        <v>650.97792303428821</v>
      </c>
      <c r="L26" s="99">
        <f t="shared" si="4"/>
        <v>37.287168827412529</v>
      </c>
    </row>
    <row r="27" spans="2:17" ht="15" customHeight="1" x14ac:dyDescent="0.25">
      <c r="B27" s="144" t="s">
        <v>20</v>
      </c>
      <c r="C27" s="144"/>
      <c r="D27" s="144"/>
      <c r="E27" s="144"/>
      <c r="F27" s="144"/>
      <c r="G27" s="97">
        <f>+G16+G26</f>
        <v>0</v>
      </c>
      <c r="H27" s="97">
        <f>+H16+H26</f>
        <v>0</v>
      </c>
      <c r="I27" s="97">
        <f>+I16+I26</f>
        <v>0</v>
      </c>
      <c r="J27" s="97">
        <f>+J16+J26</f>
        <v>-3.3527612686157227E-8</v>
      </c>
      <c r="K27" s="95"/>
      <c r="L27" s="95"/>
    </row>
    <row r="28" spans="2:17" ht="15" customHeight="1" x14ac:dyDescent="0.25"/>
    <row r="29" spans="2:17" x14ac:dyDescent="0.25">
      <c r="B29" s="89"/>
      <c r="C29" s="89"/>
      <c r="D29" s="89"/>
      <c r="E29" s="89"/>
      <c r="F29" s="89"/>
      <c r="G29" s="90"/>
      <c r="H29" s="91"/>
      <c r="I29" s="91"/>
      <c r="J29" s="90"/>
      <c r="K29" s="90"/>
      <c r="L29" s="90"/>
    </row>
    <row r="30" spans="2:17" x14ac:dyDescent="0.25"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</row>
    <row r="31" spans="2:17" x14ac:dyDescent="0.25"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</row>
    <row r="32" spans="2:17" x14ac:dyDescent="0.25"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</row>
    <row r="33" spans="2:12" x14ac:dyDescent="0.25"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</row>
    <row r="34" spans="2:12" x14ac:dyDescent="0.25"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</row>
    <row r="35" spans="2:12" x14ac:dyDescent="0.25"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</row>
    <row r="36" spans="2:12" x14ac:dyDescent="0.25">
      <c r="I36" s="26"/>
    </row>
    <row r="37" spans="2:12" x14ac:dyDescent="0.25">
      <c r="I37" s="35"/>
    </row>
  </sheetData>
  <mergeCells count="26">
    <mergeCell ref="B34:L35"/>
    <mergeCell ref="B26:F26"/>
    <mergeCell ref="B27:F27"/>
    <mergeCell ref="B30:L30"/>
    <mergeCell ref="B31:L31"/>
    <mergeCell ref="B32:L33"/>
    <mergeCell ref="B1:L1"/>
    <mergeCell ref="B3:L3"/>
    <mergeCell ref="B5:L5"/>
    <mergeCell ref="B7:F7"/>
    <mergeCell ref="B8:F8"/>
    <mergeCell ref="B9:F9"/>
    <mergeCell ref="B10:F10"/>
    <mergeCell ref="B11:F11"/>
    <mergeCell ref="B12:F12"/>
    <mergeCell ref="B20:F20"/>
    <mergeCell ref="B13:F13"/>
    <mergeCell ref="B14:F14"/>
    <mergeCell ref="B16:F16"/>
    <mergeCell ref="B18:F18"/>
    <mergeCell ref="B19:F19"/>
    <mergeCell ref="B21:F21"/>
    <mergeCell ref="B22:F22"/>
    <mergeCell ref="B23:F23"/>
    <mergeCell ref="B24:F24"/>
    <mergeCell ref="B25:F25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29CDE-FD71-450B-8842-41D563A53A83}">
  <sheetPr>
    <pageSetUpPr fitToPage="1"/>
  </sheetPr>
  <dimension ref="A1:H119"/>
  <sheetViews>
    <sheetView topLeftCell="A8" workbookViewId="0">
      <selection activeCell="C41" sqref="C41"/>
    </sheetView>
  </sheetViews>
  <sheetFormatPr defaultColWidth="9.140625" defaultRowHeight="12.75" x14ac:dyDescent="0.2"/>
  <cols>
    <col min="1" max="1" width="25.28515625" style="49" customWidth="1"/>
    <col min="2" max="2" width="57.5703125" style="58" customWidth="1"/>
    <col min="3" max="3" width="27.85546875" style="59" customWidth="1"/>
    <col min="4" max="4" width="19" style="60" customWidth="1"/>
    <col min="5" max="5" width="17.5703125" style="60" bestFit="1" customWidth="1"/>
    <col min="6" max="6" width="18.85546875" style="59" customWidth="1"/>
    <col min="7" max="7" width="15" style="59" customWidth="1"/>
    <col min="8" max="8" width="11" style="59" customWidth="1"/>
    <col min="9" max="16384" width="9.140625" style="49"/>
  </cols>
  <sheetData>
    <row r="1" spans="1:8" ht="20.25" customHeight="1" x14ac:dyDescent="0.2">
      <c r="A1" s="2"/>
      <c r="B1" s="2"/>
      <c r="C1" s="2"/>
      <c r="D1" s="2"/>
      <c r="E1" s="2"/>
      <c r="F1" s="2"/>
      <c r="G1" s="2"/>
      <c r="H1" s="2"/>
    </row>
    <row r="2" spans="1:8" ht="15.75" x14ac:dyDescent="0.2">
      <c r="A2" s="142" t="s">
        <v>0</v>
      </c>
      <c r="B2" s="142"/>
      <c r="C2" s="142"/>
      <c r="D2" s="142"/>
      <c r="E2" s="142"/>
      <c r="F2" s="142"/>
      <c r="G2" s="142"/>
      <c r="H2" s="142"/>
    </row>
    <row r="3" spans="1:8" ht="18" x14ac:dyDescent="0.2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">
      <c r="A4" s="142" t="s">
        <v>21</v>
      </c>
      <c r="B4" s="142"/>
      <c r="C4" s="142"/>
      <c r="D4" s="142"/>
      <c r="E4" s="142"/>
      <c r="F4" s="142"/>
      <c r="G4" s="142"/>
      <c r="H4" s="142"/>
    </row>
    <row r="5" spans="1:8" ht="18" x14ac:dyDescent="0.2">
      <c r="A5" s="2"/>
      <c r="B5" s="2"/>
      <c r="C5" s="2"/>
      <c r="D5" s="2"/>
      <c r="E5" s="2"/>
      <c r="F5" s="2"/>
      <c r="G5" s="2"/>
      <c r="H5" s="2"/>
    </row>
    <row r="6" spans="1:8" ht="15.75" customHeight="1" x14ac:dyDescent="0.2">
      <c r="A6" s="142" t="s">
        <v>22</v>
      </c>
      <c r="B6" s="142"/>
      <c r="C6" s="142"/>
      <c r="D6" s="142"/>
      <c r="E6" s="142"/>
      <c r="F6" s="142"/>
      <c r="G6" s="142"/>
      <c r="H6" s="142"/>
    </row>
    <row r="7" spans="1:8" ht="18" x14ac:dyDescent="0.2">
      <c r="A7" s="2"/>
      <c r="B7" s="2"/>
      <c r="C7" s="2"/>
      <c r="D7" s="2"/>
      <c r="E7" s="2"/>
      <c r="F7" s="2"/>
      <c r="G7" s="2"/>
      <c r="H7" s="2"/>
    </row>
    <row r="8" spans="1:8" s="21" customFormat="1" ht="57" x14ac:dyDescent="0.25">
      <c r="A8" s="147" t="s">
        <v>3</v>
      </c>
      <c r="B8" s="147"/>
      <c r="C8" s="20" t="s">
        <v>375</v>
      </c>
      <c r="D8" s="20" t="s">
        <v>376</v>
      </c>
      <c r="E8" s="20" t="s">
        <v>377</v>
      </c>
      <c r="F8" s="20" t="s">
        <v>378</v>
      </c>
      <c r="G8" s="20" t="s">
        <v>359</v>
      </c>
      <c r="H8" s="20" t="s">
        <v>357</v>
      </c>
    </row>
    <row r="9" spans="1:8" s="24" customFormat="1" ht="12.75" customHeight="1" x14ac:dyDescent="0.25">
      <c r="A9" s="146">
        <v>1</v>
      </c>
      <c r="B9" s="146"/>
      <c r="C9" s="23">
        <v>2</v>
      </c>
      <c r="D9" s="23">
        <v>3</v>
      </c>
      <c r="E9" s="23">
        <v>4.3333333333333304</v>
      </c>
      <c r="F9" s="23">
        <v>5.0833333333333304</v>
      </c>
      <c r="G9" s="23">
        <v>6</v>
      </c>
      <c r="H9" s="104">
        <v>7</v>
      </c>
    </row>
    <row r="10" spans="1:8" s="24" customFormat="1" x14ac:dyDescent="0.25">
      <c r="B10" s="25" t="s">
        <v>23</v>
      </c>
      <c r="C10" s="26">
        <f>+C14</f>
        <v>14019556.529999999</v>
      </c>
      <c r="D10" s="26">
        <f>+D14</f>
        <v>144072430</v>
      </c>
      <c r="E10" s="26">
        <f>+D10</f>
        <v>144072430</v>
      </c>
      <c r="F10" s="118">
        <f>+F15+F21+F28+F33+F38</f>
        <v>39837847.950000003</v>
      </c>
      <c r="G10" s="26">
        <f>+F10/C10*100</f>
        <v>284.15911633689888</v>
      </c>
      <c r="H10" s="26">
        <f>+F10/E10*100</f>
        <v>27.651263985760501</v>
      </c>
    </row>
    <row r="11" spans="1:8" ht="38.25" hidden="1" customHeight="1" x14ac:dyDescent="0.2">
      <c r="A11" s="27" t="s">
        <v>24</v>
      </c>
      <c r="B11" s="27" t="s">
        <v>24</v>
      </c>
      <c r="C11" s="28" t="s">
        <v>25</v>
      </c>
      <c r="D11" s="28" t="s">
        <v>26</v>
      </c>
      <c r="E11" s="28" t="s">
        <v>27</v>
      </c>
      <c r="F11" s="119" t="s">
        <v>28</v>
      </c>
      <c r="G11" s="28" t="e">
        <v>#VALUE!</v>
      </c>
      <c r="H11" s="28" t="s">
        <v>29</v>
      </c>
    </row>
    <row r="12" spans="1:8" ht="12.75" hidden="1" customHeight="1" x14ac:dyDescent="0.2">
      <c r="A12" s="27" t="s">
        <v>30</v>
      </c>
      <c r="B12" s="27" t="s">
        <v>24</v>
      </c>
      <c r="C12" s="29" t="s">
        <v>31</v>
      </c>
      <c r="D12" s="29" t="s">
        <v>31</v>
      </c>
      <c r="E12" s="29" t="s">
        <v>31</v>
      </c>
      <c r="F12" s="120" t="s">
        <v>31</v>
      </c>
      <c r="G12" s="29" t="e">
        <v>#VALUE!</v>
      </c>
      <c r="H12" s="29" t="s">
        <v>24</v>
      </c>
    </row>
    <row r="13" spans="1:8" ht="12.75" hidden="1" customHeight="1" x14ac:dyDescent="0.2">
      <c r="A13" s="30" t="s">
        <v>32</v>
      </c>
      <c r="B13" s="30" t="s">
        <v>24</v>
      </c>
      <c r="C13" s="31">
        <v>6054843.6399999997</v>
      </c>
      <c r="D13" s="32">
        <v>29876047</v>
      </c>
      <c r="E13" s="32">
        <v>29876047</v>
      </c>
      <c r="F13" s="121">
        <v>8496347.2400000002</v>
      </c>
      <c r="G13" s="31">
        <v>140.32314862551928</v>
      </c>
      <c r="H13" s="31">
        <v>28.438659371502499</v>
      </c>
    </row>
    <row r="14" spans="1:8" x14ac:dyDescent="0.2">
      <c r="A14" s="33" t="s">
        <v>33</v>
      </c>
      <c r="B14" s="34" t="s">
        <v>34</v>
      </c>
      <c r="C14" s="35">
        <f>+C15+C21+C28+C33+C38</f>
        <v>14019556.529999999</v>
      </c>
      <c r="D14" s="36">
        <f>+D15+D21+D28+D33+D38</f>
        <v>144072430</v>
      </c>
      <c r="E14" s="36">
        <f>+D14</f>
        <v>144072430</v>
      </c>
      <c r="F14" s="107">
        <f>+F15+F21+F28+F33+F38</f>
        <v>39837847.950000003</v>
      </c>
      <c r="G14" s="35">
        <f>+F14/C14*100</f>
        <v>284.15911633689888</v>
      </c>
      <c r="H14" s="35">
        <f>+F14/E14*100</f>
        <v>27.651263985760501</v>
      </c>
    </row>
    <row r="15" spans="1:8" x14ac:dyDescent="0.2">
      <c r="A15" s="38" t="s">
        <v>35</v>
      </c>
      <c r="B15" s="39" t="s">
        <v>36</v>
      </c>
      <c r="C15" s="40">
        <f>+C16+C19</f>
        <v>8832745.4299999997</v>
      </c>
      <c r="D15" s="108">
        <v>4761075</v>
      </c>
      <c r="E15" s="108">
        <v>4761075</v>
      </c>
      <c r="F15" s="106">
        <v>8900</v>
      </c>
      <c r="G15" s="40">
        <f>+F15/C15*100</f>
        <v>0.10076142316715675</v>
      </c>
      <c r="H15" s="40">
        <f>+F15/E15*100</f>
        <v>0.1869325730008454</v>
      </c>
    </row>
    <row r="16" spans="1:8" x14ac:dyDescent="0.2">
      <c r="A16" s="43" t="s">
        <v>37</v>
      </c>
      <c r="B16" s="44" t="s">
        <v>38</v>
      </c>
      <c r="C16" s="40">
        <f>+C17+C18</f>
        <v>5890818.96</v>
      </c>
      <c r="D16" s="45"/>
      <c r="E16" s="45"/>
      <c r="F16" s="106">
        <v>8900</v>
      </c>
      <c r="G16" s="40">
        <f t="shared" ref="G16:G40" si="0">+F16/C16*100</f>
        <v>0.15108255847672494</v>
      </c>
      <c r="H16" s="45"/>
    </row>
    <row r="17" spans="1:8" x14ac:dyDescent="0.2">
      <c r="A17" s="46" t="s">
        <v>39</v>
      </c>
      <c r="B17" s="44" t="s">
        <v>40</v>
      </c>
      <c r="C17" s="40">
        <v>5886617.6200000001</v>
      </c>
      <c r="D17" s="45"/>
      <c r="E17" s="45"/>
      <c r="F17" s="106">
        <v>8900</v>
      </c>
      <c r="G17" s="40">
        <f t="shared" si="0"/>
        <v>0.15119038766441908</v>
      </c>
      <c r="H17" s="45"/>
    </row>
    <row r="18" spans="1:8" x14ac:dyDescent="0.2">
      <c r="A18" s="46" t="s">
        <v>41</v>
      </c>
      <c r="B18" s="44" t="s">
        <v>42</v>
      </c>
      <c r="C18" s="40">
        <v>4201.34</v>
      </c>
      <c r="D18" s="45"/>
      <c r="E18" s="45"/>
      <c r="F18" s="110"/>
      <c r="G18" s="40">
        <f t="shared" si="0"/>
        <v>0</v>
      </c>
      <c r="H18" s="45"/>
    </row>
    <row r="19" spans="1:8" x14ac:dyDescent="0.2">
      <c r="A19" s="43" t="s">
        <v>43</v>
      </c>
      <c r="B19" s="44" t="s">
        <v>44</v>
      </c>
      <c r="C19" s="105">
        <f>+C20</f>
        <v>2941926.47</v>
      </c>
      <c r="D19" s="45"/>
      <c r="E19" s="45"/>
      <c r="F19" s="110"/>
      <c r="G19" s="40">
        <f t="shared" si="0"/>
        <v>0</v>
      </c>
      <c r="H19" s="45"/>
    </row>
    <row r="20" spans="1:8" ht="25.5" x14ac:dyDescent="0.2">
      <c r="A20" s="46" t="s">
        <v>45</v>
      </c>
      <c r="B20" s="44" t="s">
        <v>46</v>
      </c>
      <c r="C20" s="105">
        <v>2941926.47</v>
      </c>
      <c r="D20" s="45"/>
      <c r="E20" s="45"/>
      <c r="F20" s="110"/>
      <c r="G20" s="40">
        <f t="shared" si="0"/>
        <v>0</v>
      </c>
      <c r="H20" s="45"/>
    </row>
    <row r="21" spans="1:8" x14ac:dyDescent="0.2">
      <c r="A21" s="38" t="s">
        <v>47</v>
      </c>
      <c r="B21" s="39" t="s">
        <v>48</v>
      </c>
      <c r="C21" s="40">
        <v>1183921.52</v>
      </c>
      <c r="D21" s="41">
        <v>5005500</v>
      </c>
      <c r="E21" s="41">
        <v>5005500</v>
      </c>
      <c r="F21" s="106">
        <f>+F22+F26</f>
        <v>4477604.43</v>
      </c>
      <c r="G21" s="40">
        <f t="shared" si="0"/>
        <v>378.20111843224197</v>
      </c>
      <c r="H21" s="40">
        <f>+F21/E21*100</f>
        <v>89.453689541504346</v>
      </c>
    </row>
    <row r="22" spans="1:8" x14ac:dyDescent="0.2">
      <c r="A22" s="43" t="s">
        <v>49</v>
      </c>
      <c r="B22" s="44" t="s">
        <v>50</v>
      </c>
      <c r="C22" s="40">
        <v>534185.13</v>
      </c>
      <c r="D22" s="45"/>
      <c r="E22" s="45"/>
      <c r="F22" s="106">
        <f>+F23+F24+F25</f>
        <v>3714419.23</v>
      </c>
      <c r="G22" s="40">
        <f t="shared" si="0"/>
        <v>695.34306018589473</v>
      </c>
      <c r="H22" s="45"/>
    </row>
    <row r="23" spans="1:8" x14ac:dyDescent="0.2">
      <c r="A23" s="46" t="s">
        <v>51</v>
      </c>
      <c r="B23" s="44" t="s">
        <v>52</v>
      </c>
      <c r="C23" s="40">
        <v>8502.27</v>
      </c>
      <c r="D23" s="45"/>
      <c r="E23" s="45"/>
      <c r="F23" s="106">
        <v>3141744.73</v>
      </c>
      <c r="G23" s="40">
        <f t="shared" si="0"/>
        <v>36951.834392462246</v>
      </c>
      <c r="H23" s="45"/>
    </row>
    <row r="24" spans="1:8" x14ac:dyDescent="0.2">
      <c r="A24" s="46" t="s">
        <v>53</v>
      </c>
      <c r="B24" s="44" t="s">
        <v>54</v>
      </c>
      <c r="C24" s="40">
        <v>525682.86</v>
      </c>
      <c r="D24" s="45"/>
      <c r="E24" s="45"/>
      <c r="F24" s="106">
        <v>572634.68000000005</v>
      </c>
      <c r="G24" s="40">
        <f t="shared" si="0"/>
        <v>108.93158662239817</v>
      </c>
      <c r="H24" s="45"/>
    </row>
    <row r="25" spans="1:8" x14ac:dyDescent="0.2">
      <c r="A25" s="46" t="s">
        <v>55</v>
      </c>
      <c r="B25" s="44" t="s">
        <v>56</v>
      </c>
      <c r="C25" s="40"/>
      <c r="D25" s="45"/>
      <c r="E25" s="45"/>
      <c r="F25" s="106">
        <v>39.82</v>
      </c>
      <c r="G25" s="40"/>
      <c r="H25" s="45"/>
    </row>
    <row r="26" spans="1:8" x14ac:dyDescent="0.2">
      <c r="A26" s="43" t="s">
        <v>57</v>
      </c>
      <c r="B26" s="44" t="s">
        <v>58</v>
      </c>
      <c r="C26" s="40">
        <v>649736.39</v>
      </c>
      <c r="D26" s="45"/>
      <c r="E26" s="45"/>
      <c r="F26" s="106">
        <v>763185.2</v>
      </c>
      <c r="G26" s="40">
        <f t="shared" si="0"/>
        <v>117.46074434895048</v>
      </c>
      <c r="H26" s="45"/>
    </row>
    <row r="27" spans="1:8" ht="25.5" x14ac:dyDescent="0.2">
      <c r="A27" s="46" t="s">
        <v>59</v>
      </c>
      <c r="B27" s="44" t="s">
        <v>60</v>
      </c>
      <c r="C27" s="40">
        <v>649736.39</v>
      </c>
      <c r="D27" s="45"/>
      <c r="E27" s="45"/>
      <c r="F27" s="106">
        <v>763185.2</v>
      </c>
      <c r="G27" s="40">
        <f t="shared" si="0"/>
        <v>117.46074434895048</v>
      </c>
      <c r="H27" s="45"/>
    </row>
    <row r="28" spans="1:8" ht="25.5" x14ac:dyDescent="0.2">
      <c r="A28" s="38" t="s">
        <v>61</v>
      </c>
      <c r="B28" s="39" t="s">
        <v>62</v>
      </c>
      <c r="C28" s="40">
        <v>89842.74</v>
      </c>
      <c r="D28" s="41">
        <v>261000</v>
      </c>
      <c r="E28" s="41">
        <v>261000</v>
      </c>
      <c r="F28" s="106">
        <v>105780.36</v>
      </c>
      <c r="G28" s="40">
        <f t="shared" si="0"/>
        <v>117.7394634224201</v>
      </c>
      <c r="H28" s="40">
        <f>+F28/E28*100</f>
        <v>40.52887356321839</v>
      </c>
    </row>
    <row r="29" spans="1:8" x14ac:dyDescent="0.2">
      <c r="A29" s="43" t="s">
        <v>63</v>
      </c>
      <c r="B29" s="44" t="s">
        <v>64</v>
      </c>
      <c r="C29" s="40">
        <v>4480</v>
      </c>
      <c r="D29" s="45"/>
      <c r="E29" s="45"/>
      <c r="F29" s="106">
        <v>7849.82</v>
      </c>
      <c r="G29" s="40">
        <f t="shared" si="0"/>
        <v>175.21919642857142</v>
      </c>
      <c r="H29" s="45"/>
    </row>
    <row r="30" spans="1:8" x14ac:dyDescent="0.2">
      <c r="A30" s="46" t="s">
        <v>65</v>
      </c>
      <c r="B30" s="44" t="s">
        <v>66</v>
      </c>
      <c r="C30" s="40">
        <v>4480</v>
      </c>
      <c r="D30" s="45"/>
      <c r="E30" s="45"/>
      <c r="F30" s="106">
        <v>7849.82</v>
      </c>
      <c r="G30" s="40">
        <f t="shared" si="0"/>
        <v>175.21919642857142</v>
      </c>
      <c r="H30" s="45"/>
    </row>
    <row r="31" spans="1:8" x14ac:dyDescent="0.2">
      <c r="A31" s="43" t="s">
        <v>67</v>
      </c>
      <c r="B31" s="44" t="s">
        <v>68</v>
      </c>
      <c r="C31" s="40">
        <v>85362.74</v>
      </c>
      <c r="D31" s="45"/>
      <c r="E31" s="45"/>
      <c r="F31" s="106">
        <v>97930.54</v>
      </c>
      <c r="G31" s="40">
        <f t="shared" si="0"/>
        <v>114.72281700423392</v>
      </c>
      <c r="H31" s="45"/>
    </row>
    <row r="32" spans="1:8" ht="25.5" x14ac:dyDescent="0.2">
      <c r="A32" s="46" t="s">
        <v>69</v>
      </c>
      <c r="B32" s="44" t="s">
        <v>70</v>
      </c>
      <c r="C32" s="40">
        <v>85362.74</v>
      </c>
      <c r="D32" s="45"/>
      <c r="E32" s="45"/>
      <c r="F32" s="106">
        <v>97930.54</v>
      </c>
      <c r="G32" s="40">
        <f t="shared" si="0"/>
        <v>114.72281700423392</v>
      </c>
      <c r="H32" s="45"/>
    </row>
    <row r="33" spans="1:8" x14ac:dyDescent="0.2">
      <c r="A33" s="38">
        <v>67</v>
      </c>
      <c r="B33" s="44" t="s">
        <v>71</v>
      </c>
      <c r="C33" s="40">
        <v>3899168.83</v>
      </c>
      <c r="D33" s="41">
        <v>134014855</v>
      </c>
      <c r="E33" s="41">
        <v>134014855</v>
      </c>
      <c r="F33" s="106">
        <f>+F34</f>
        <v>35217205.240000002</v>
      </c>
      <c r="G33" s="40">
        <f t="shared" si="0"/>
        <v>903.19775253230057</v>
      </c>
      <c r="H33" s="40">
        <f>+F33/E33*100</f>
        <v>26.278583251088101</v>
      </c>
    </row>
    <row r="34" spans="1:8" x14ac:dyDescent="0.2">
      <c r="A34" s="43">
        <v>671</v>
      </c>
      <c r="B34" s="44" t="s">
        <v>71</v>
      </c>
      <c r="C34" s="40">
        <v>3899168.83</v>
      </c>
      <c r="D34" s="41"/>
      <c r="E34" s="41"/>
      <c r="F34" s="106">
        <f>+F35+F36+F37</f>
        <v>35217205.240000002</v>
      </c>
      <c r="G34" s="40">
        <f t="shared" si="0"/>
        <v>903.19775253230057</v>
      </c>
      <c r="H34" s="45"/>
    </row>
    <row r="35" spans="1:8" x14ac:dyDescent="0.2">
      <c r="A35" s="46">
        <v>6711</v>
      </c>
      <c r="B35" s="44" t="s">
        <v>72</v>
      </c>
      <c r="C35" s="40">
        <v>3735020.25</v>
      </c>
      <c r="D35" s="41"/>
      <c r="E35" s="41"/>
      <c r="F35" s="106">
        <v>10693404.560000001</v>
      </c>
      <c r="G35" s="40">
        <f t="shared" si="0"/>
        <v>286.30111336076425</v>
      </c>
      <c r="H35" s="45"/>
    </row>
    <row r="36" spans="1:8" x14ac:dyDescent="0.2">
      <c r="A36" s="46">
        <v>6712</v>
      </c>
      <c r="B36" s="44" t="s">
        <v>72</v>
      </c>
      <c r="C36" s="40">
        <v>10025.9</v>
      </c>
      <c r="D36" s="41"/>
      <c r="E36" s="41"/>
      <c r="F36" s="106">
        <v>24696.240000000002</v>
      </c>
      <c r="G36" s="40">
        <f t="shared" si="0"/>
        <v>246.32441975284016</v>
      </c>
      <c r="H36" s="45"/>
    </row>
    <row r="37" spans="1:8" x14ac:dyDescent="0.2">
      <c r="A37" s="46">
        <v>6714</v>
      </c>
      <c r="B37" s="44" t="s">
        <v>73</v>
      </c>
      <c r="C37" s="40">
        <v>154122.68</v>
      </c>
      <c r="D37" s="41"/>
      <c r="E37" s="41"/>
      <c r="F37" s="106">
        <v>24499104.440000001</v>
      </c>
      <c r="G37" s="40">
        <f t="shared" si="0"/>
        <v>15895.846373810786</v>
      </c>
      <c r="H37" s="45"/>
    </row>
    <row r="38" spans="1:8" x14ac:dyDescent="0.2">
      <c r="A38" s="38" t="s">
        <v>74</v>
      </c>
      <c r="B38" s="39" t="s">
        <v>75</v>
      </c>
      <c r="C38" s="40">
        <f>+C39</f>
        <v>13878.01</v>
      </c>
      <c r="D38" s="41">
        <v>30000</v>
      </c>
      <c r="E38" s="41">
        <v>30000</v>
      </c>
      <c r="F38" s="106">
        <v>28357.919999999998</v>
      </c>
      <c r="G38" s="40">
        <f t="shared" si="0"/>
        <v>204.33707714578674</v>
      </c>
      <c r="H38" s="40">
        <f>+F38/E38*100</f>
        <v>94.526399999999995</v>
      </c>
    </row>
    <row r="39" spans="1:8" x14ac:dyDescent="0.2">
      <c r="A39" s="43" t="s">
        <v>76</v>
      </c>
      <c r="B39" s="44" t="s">
        <v>77</v>
      </c>
      <c r="C39" s="40">
        <f>+C40</f>
        <v>13878.01</v>
      </c>
      <c r="D39" s="45"/>
      <c r="E39" s="45"/>
      <c r="F39" s="106">
        <v>28357.919999999998</v>
      </c>
      <c r="G39" s="40">
        <f t="shared" si="0"/>
        <v>204.33707714578674</v>
      </c>
      <c r="H39" s="45"/>
    </row>
    <row r="40" spans="1:8" x14ac:dyDescent="0.2">
      <c r="A40" s="46" t="s">
        <v>78</v>
      </c>
      <c r="B40" s="44" t="s">
        <v>77</v>
      </c>
      <c r="C40" s="40">
        <f>11250.92+2627.09</f>
        <v>13878.01</v>
      </c>
      <c r="D40" s="45"/>
      <c r="E40" s="45"/>
      <c r="F40" s="106">
        <v>28357.919999999998</v>
      </c>
      <c r="G40" s="40">
        <f t="shared" si="0"/>
        <v>204.33707714578674</v>
      </c>
      <c r="H40" s="45"/>
    </row>
    <row r="41" spans="1:8" x14ac:dyDescent="0.2">
      <c r="A41" s="46"/>
      <c r="B41" s="44"/>
      <c r="C41" s="40"/>
      <c r="D41" s="45"/>
      <c r="E41" s="45"/>
      <c r="F41" s="40"/>
      <c r="G41" s="40"/>
      <c r="H41" s="45"/>
    </row>
    <row r="42" spans="1:8" ht="57" x14ac:dyDescent="0.2">
      <c r="A42" s="147" t="s">
        <v>3</v>
      </c>
      <c r="B42" s="147"/>
      <c r="C42" s="73" t="str">
        <f t="shared" ref="C42:H42" si="1">UPPER(C45)</f>
        <v>OSTVARENJE/IZVRŠENJE 
01.2024. - 06.2024.</v>
      </c>
      <c r="D42" s="73" t="str">
        <f t="shared" si="1"/>
        <v>IZVORNI PLAN ILI REBALANS 
2025.</v>
      </c>
      <c r="E42" s="73" t="str">
        <f t="shared" si="1"/>
        <v>TEKUĆI PLAN 
2025.</v>
      </c>
      <c r="F42" s="73" t="str">
        <f t="shared" si="1"/>
        <v>OSTVARENJE/IZVRŠENJE 
01.2025. - 06.2025.</v>
      </c>
      <c r="G42" s="73" t="str">
        <f t="shared" si="1"/>
        <v>INDEKS
(5)/(2)</v>
      </c>
      <c r="H42" s="103" t="str">
        <f t="shared" si="1"/>
        <v>INDEKS
(5)/(4)</v>
      </c>
    </row>
    <row r="43" spans="1:8" x14ac:dyDescent="0.2">
      <c r="A43" s="146">
        <v>1</v>
      </c>
      <c r="B43" s="146"/>
      <c r="C43" s="23">
        <v>2</v>
      </c>
      <c r="D43" s="23">
        <v>3</v>
      </c>
      <c r="E43" s="23">
        <v>4.3333333333333304</v>
      </c>
      <c r="F43" s="23">
        <v>5.0833333333333304</v>
      </c>
      <c r="G43" s="23">
        <v>6</v>
      </c>
      <c r="H43" s="104">
        <v>7</v>
      </c>
    </row>
    <row r="44" spans="1:8" x14ac:dyDescent="0.2">
      <c r="A44" s="24"/>
      <c r="B44" s="25" t="s">
        <v>79</v>
      </c>
      <c r="C44" s="26">
        <f t="shared" ref="C44:H44" si="2">C47</f>
        <v>9624814.4600000009</v>
      </c>
      <c r="D44" s="26">
        <f t="shared" si="2"/>
        <v>67346839</v>
      </c>
      <c r="E44" s="26">
        <f t="shared" si="2"/>
        <v>67346839</v>
      </c>
      <c r="F44" s="26">
        <f t="shared" si="2"/>
        <v>11229047.300000001</v>
      </c>
      <c r="G44" s="26">
        <f t="shared" si="2"/>
        <v>116.66767548265</v>
      </c>
      <c r="H44" s="26">
        <f t="shared" si="2"/>
        <v>16.673458571678498</v>
      </c>
    </row>
    <row r="45" spans="1:8" ht="38.25" hidden="1" customHeight="1" x14ac:dyDescent="0.2">
      <c r="A45" s="27" t="s">
        <v>24</v>
      </c>
      <c r="B45" s="27" t="s">
        <v>24</v>
      </c>
      <c r="C45" s="28" t="s">
        <v>28</v>
      </c>
      <c r="D45" s="28" t="s">
        <v>360</v>
      </c>
      <c r="E45" s="28" t="s">
        <v>361</v>
      </c>
      <c r="F45" s="28" t="s">
        <v>362</v>
      </c>
      <c r="G45" s="28" t="s">
        <v>80</v>
      </c>
      <c r="H45" s="28" t="s">
        <v>29</v>
      </c>
    </row>
    <row r="46" spans="1:8" ht="12.75" hidden="1" customHeight="1" x14ac:dyDescent="0.2">
      <c r="A46" s="27" t="s">
        <v>81</v>
      </c>
      <c r="B46" s="27" t="s">
        <v>24</v>
      </c>
      <c r="C46" s="29" t="s">
        <v>31</v>
      </c>
      <c r="D46" s="29" t="s">
        <v>31</v>
      </c>
      <c r="E46" s="29" t="s">
        <v>31</v>
      </c>
      <c r="F46" s="29" t="s">
        <v>31</v>
      </c>
      <c r="G46" s="29" t="s">
        <v>24</v>
      </c>
      <c r="H46" s="29" t="s">
        <v>24</v>
      </c>
    </row>
    <row r="47" spans="1:8" ht="12.75" hidden="1" customHeight="1" x14ac:dyDescent="0.2">
      <c r="A47" s="75" t="s">
        <v>271</v>
      </c>
      <c r="B47" s="75" t="s">
        <v>24</v>
      </c>
      <c r="C47" s="31">
        <v>9624814.4600000009</v>
      </c>
      <c r="D47" s="32">
        <v>67346839</v>
      </c>
      <c r="E47" s="32">
        <v>67346839</v>
      </c>
      <c r="F47" s="31">
        <v>11229047.300000001</v>
      </c>
      <c r="G47" s="31">
        <v>116.66767548265</v>
      </c>
      <c r="H47" s="31">
        <v>16.673458571678498</v>
      </c>
    </row>
    <row r="48" spans="1:8" ht="15.75" customHeight="1" x14ac:dyDescent="0.2">
      <c r="A48" s="30" t="s">
        <v>83</v>
      </c>
      <c r="B48" s="50" t="s">
        <v>84</v>
      </c>
      <c r="C48" s="35">
        <v>9583812.2200000007</v>
      </c>
      <c r="D48" s="36">
        <v>64907357</v>
      </c>
      <c r="E48" s="36">
        <v>64907357</v>
      </c>
      <c r="F48" s="35">
        <v>11204351.060000001</v>
      </c>
      <c r="G48" s="35">
        <v>116.909125542111</v>
      </c>
      <c r="H48" s="35">
        <v>17.262066394106899</v>
      </c>
    </row>
    <row r="49" spans="1:8" ht="12.75" customHeight="1" x14ac:dyDescent="0.2">
      <c r="A49" s="51" t="s">
        <v>85</v>
      </c>
      <c r="B49" s="52" t="s">
        <v>86</v>
      </c>
      <c r="C49" s="40">
        <v>5623623.5899999999</v>
      </c>
      <c r="D49" s="41">
        <v>16249747</v>
      </c>
      <c r="E49" s="41">
        <v>16249747</v>
      </c>
      <c r="F49" s="40">
        <v>6207770.6200000001</v>
      </c>
      <c r="G49" s="40">
        <v>110.387377829461</v>
      </c>
      <c r="H49" s="40">
        <v>38.2022601336501</v>
      </c>
    </row>
    <row r="50" spans="1:8" x14ac:dyDescent="0.2">
      <c r="A50" s="38" t="s">
        <v>87</v>
      </c>
      <c r="B50" s="39" t="s">
        <v>88</v>
      </c>
      <c r="C50" s="40">
        <v>4326378.43</v>
      </c>
      <c r="D50" s="45"/>
      <c r="E50" s="45"/>
      <c r="F50" s="40">
        <v>5214368.2</v>
      </c>
      <c r="G50" s="40">
        <v>120.525013804675</v>
      </c>
      <c r="H50" s="45"/>
    </row>
    <row r="51" spans="1:8" x14ac:dyDescent="0.2">
      <c r="A51" s="43" t="s">
        <v>89</v>
      </c>
      <c r="B51" s="44" t="s">
        <v>90</v>
      </c>
      <c r="C51" s="40">
        <v>4281994.72</v>
      </c>
      <c r="D51" s="45"/>
      <c r="E51" s="45"/>
      <c r="F51" s="40">
        <v>5159530.9800000004</v>
      </c>
      <c r="G51" s="40">
        <v>120.493632462956</v>
      </c>
      <c r="H51" s="45"/>
    </row>
    <row r="52" spans="1:8" x14ac:dyDescent="0.2">
      <c r="A52" s="43" t="s">
        <v>91</v>
      </c>
      <c r="B52" s="44" t="s">
        <v>92</v>
      </c>
      <c r="C52" s="40">
        <v>44383.71</v>
      </c>
      <c r="D52" s="45"/>
      <c r="E52" s="45"/>
      <c r="F52" s="40">
        <v>54837.22</v>
      </c>
      <c r="G52" s="40">
        <v>123.55258269306501</v>
      </c>
      <c r="H52" s="45"/>
    </row>
    <row r="53" spans="1:8" x14ac:dyDescent="0.2">
      <c r="A53" s="38" t="s">
        <v>93</v>
      </c>
      <c r="B53" s="39" t="s">
        <v>94</v>
      </c>
      <c r="C53" s="40">
        <v>573104.44999999995</v>
      </c>
      <c r="D53" s="45"/>
      <c r="E53" s="45"/>
      <c r="F53" s="40">
        <v>164622.68</v>
      </c>
      <c r="G53" s="40">
        <v>28.724725484159102</v>
      </c>
      <c r="H53" s="45"/>
    </row>
    <row r="54" spans="1:8" x14ac:dyDescent="0.2">
      <c r="A54" s="43" t="s">
        <v>95</v>
      </c>
      <c r="B54" s="44" t="s">
        <v>94</v>
      </c>
      <c r="C54" s="40">
        <v>573104.44999999995</v>
      </c>
      <c r="D54" s="45"/>
      <c r="E54" s="45"/>
      <c r="F54" s="40">
        <v>164622.68</v>
      </c>
      <c r="G54" s="40">
        <v>28.724725484159102</v>
      </c>
      <c r="H54" s="45"/>
    </row>
    <row r="55" spans="1:8" x14ac:dyDescent="0.2">
      <c r="A55" s="38" t="s">
        <v>96</v>
      </c>
      <c r="B55" s="39" t="s">
        <v>97</v>
      </c>
      <c r="C55" s="40">
        <v>724140.71</v>
      </c>
      <c r="D55" s="45"/>
      <c r="E55" s="45"/>
      <c r="F55" s="40">
        <v>828779.74</v>
      </c>
      <c r="G55" s="40">
        <v>114.45009630794</v>
      </c>
      <c r="H55" s="45"/>
    </row>
    <row r="56" spans="1:8" x14ac:dyDescent="0.2">
      <c r="A56" s="43" t="s">
        <v>98</v>
      </c>
      <c r="B56" s="44" t="s">
        <v>99</v>
      </c>
      <c r="C56" s="40">
        <v>724140.71</v>
      </c>
      <c r="D56" s="45"/>
      <c r="E56" s="45"/>
      <c r="F56" s="40">
        <v>828779.74</v>
      </c>
      <c r="G56" s="40">
        <v>114.45009630794</v>
      </c>
      <c r="H56" s="45"/>
    </row>
    <row r="57" spans="1:8" x14ac:dyDescent="0.2">
      <c r="A57" s="51" t="s">
        <v>100</v>
      </c>
      <c r="B57" s="52" t="s">
        <v>101</v>
      </c>
      <c r="C57" s="40">
        <v>1246574.1499999999</v>
      </c>
      <c r="D57" s="41">
        <v>10452627</v>
      </c>
      <c r="E57" s="41">
        <v>10452627</v>
      </c>
      <c r="F57" s="40">
        <v>1440990.29</v>
      </c>
      <c r="G57" s="40">
        <v>115.59603494104201</v>
      </c>
      <c r="H57" s="40">
        <v>13.785915157979</v>
      </c>
    </row>
    <row r="58" spans="1:8" x14ac:dyDescent="0.2">
      <c r="A58" s="38" t="s">
        <v>102</v>
      </c>
      <c r="B58" s="39" t="s">
        <v>103</v>
      </c>
      <c r="C58" s="40">
        <v>205627.43</v>
      </c>
      <c r="D58" s="45"/>
      <c r="E58" s="45"/>
      <c r="F58" s="40">
        <v>228223.26</v>
      </c>
      <c r="G58" s="40">
        <v>110.98872363478</v>
      </c>
      <c r="H58" s="45"/>
    </row>
    <row r="59" spans="1:8" x14ac:dyDescent="0.2">
      <c r="A59" s="43" t="s">
        <v>104</v>
      </c>
      <c r="B59" s="44" t="s">
        <v>105</v>
      </c>
      <c r="C59" s="40">
        <v>45051.96</v>
      </c>
      <c r="D59" s="45"/>
      <c r="E59" s="45"/>
      <c r="F59" s="40">
        <v>64987.27</v>
      </c>
      <c r="G59" s="40">
        <v>144.24959535611799</v>
      </c>
      <c r="H59" s="45"/>
    </row>
    <row r="60" spans="1:8" x14ac:dyDescent="0.2">
      <c r="A60" s="43" t="s">
        <v>106</v>
      </c>
      <c r="B60" s="44" t="s">
        <v>107</v>
      </c>
      <c r="C60" s="40">
        <v>137304.37</v>
      </c>
      <c r="D60" s="45"/>
      <c r="E60" s="45"/>
      <c r="F60" s="40">
        <v>132593.51999999999</v>
      </c>
      <c r="G60" s="40">
        <v>96.569045835904603</v>
      </c>
      <c r="H60" s="45"/>
    </row>
    <row r="61" spans="1:8" x14ac:dyDescent="0.2">
      <c r="A61" s="43" t="s">
        <v>108</v>
      </c>
      <c r="B61" s="44" t="s">
        <v>109</v>
      </c>
      <c r="C61" s="40">
        <v>16621.099999999999</v>
      </c>
      <c r="D61" s="45"/>
      <c r="E61" s="45"/>
      <c r="F61" s="40">
        <v>23508.47</v>
      </c>
      <c r="G61" s="40">
        <v>141.43751015275799</v>
      </c>
      <c r="H61" s="45"/>
    </row>
    <row r="62" spans="1:8" x14ac:dyDescent="0.2">
      <c r="A62" s="43" t="s">
        <v>110</v>
      </c>
      <c r="B62" s="44" t="s">
        <v>111</v>
      </c>
      <c r="C62" s="40">
        <v>6650</v>
      </c>
      <c r="D62" s="45"/>
      <c r="E62" s="45"/>
      <c r="F62" s="40">
        <v>7134</v>
      </c>
      <c r="G62" s="40">
        <v>107.27819548872201</v>
      </c>
      <c r="H62" s="45"/>
    </row>
    <row r="63" spans="1:8" x14ac:dyDescent="0.2">
      <c r="A63" s="38" t="s">
        <v>112</v>
      </c>
      <c r="B63" s="39" t="s">
        <v>113</v>
      </c>
      <c r="C63" s="40">
        <v>108513.47</v>
      </c>
      <c r="D63" s="45"/>
      <c r="E63" s="45"/>
      <c r="F63" s="40">
        <v>126630.78</v>
      </c>
      <c r="G63" s="40">
        <v>116.69590881205799</v>
      </c>
      <c r="H63" s="45"/>
    </row>
    <row r="64" spans="1:8" x14ac:dyDescent="0.2">
      <c r="A64" s="43" t="s">
        <v>114</v>
      </c>
      <c r="B64" s="44" t="s">
        <v>115</v>
      </c>
      <c r="C64" s="40">
        <v>20930.02</v>
      </c>
      <c r="D64" s="45"/>
      <c r="E64" s="45"/>
      <c r="F64" s="40">
        <v>21416.75</v>
      </c>
      <c r="G64" s="40">
        <v>102.325511394638</v>
      </c>
      <c r="H64" s="45"/>
    </row>
    <row r="65" spans="1:8" x14ac:dyDescent="0.2">
      <c r="A65" s="43" t="s">
        <v>116</v>
      </c>
      <c r="B65" s="44" t="s">
        <v>117</v>
      </c>
      <c r="C65" s="40">
        <v>72664.2</v>
      </c>
      <c r="D65" s="45"/>
      <c r="E65" s="45"/>
      <c r="F65" s="40">
        <v>104276.2</v>
      </c>
      <c r="G65" s="40">
        <v>143.50422904263701</v>
      </c>
      <c r="H65" s="45"/>
    </row>
    <row r="66" spans="1:8" x14ac:dyDescent="0.2">
      <c r="A66" s="43" t="s">
        <v>118</v>
      </c>
      <c r="B66" s="44" t="s">
        <v>119</v>
      </c>
      <c r="C66" s="40">
        <v>12357.69</v>
      </c>
      <c r="D66" s="45"/>
      <c r="E66" s="45"/>
      <c r="F66" s="40">
        <v>937.83</v>
      </c>
      <c r="G66" s="40">
        <v>7.5890396991670803</v>
      </c>
      <c r="H66" s="45"/>
    </row>
    <row r="67" spans="1:8" x14ac:dyDescent="0.2">
      <c r="A67" s="43" t="s">
        <v>120</v>
      </c>
      <c r="B67" s="44" t="s">
        <v>363</v>
      </c>
      <c r="C67" s="40">
        <v>2540.7600000000002</v>
      </c>
      <c r="D67" s="45"/>
      <c r="E67" s="45"/>
      <c r="F67" s="45"/>
      <c r="G67" s="45"/>
      <c r="H67" s="45"/>
    </row>
    <row r="68" spans="1:8" x14ac:dyDescent="0.2">
      <c r="A68" s="43" t="s">
        <v>121</v>
      </c>
      <c r="B68" s="44" t="s">
        <v>122</v>
      </c>
      <c r="C68" s="40">
        <v>20.8</v>
      </c>
      <c r="D68" s="45"/>
      <c r="E68" s="45"/>
      <c r="F68" s="45"/>
      <c r="G68" s="45"/>
      <c r="H68" s="45"/>
    </row>
    <row r="69" spans="1:8" x14ac:dyDescent="0.2">
      <c r="A69" s="38" t="s">
        <v>123</v>
      </c>
      <c r="B69" s="39" t="s">
        <v>124</v>
      </c>
      <c r="C69" s="40">
        <v>850794.88</v>
      </c>
      <c r="D69" s="45"/>
      <c r="E69" s="45"/>
      <c r="F69" s="40">
        <v>932988.25</v>
      </c>
      <c r="G69" s="40">
        <v>109.660773934136</v>
      </c>
      <c r="H69" s="45"/>
    </row>
    <row r="70" spans="1:8" x14ac:dyDescent="0.2">
      <c r="A70" s="43" t="s">
        <v>125</v>
      </c>
      <c r="B70" s="44" t="s">
        <v>364</v>
      </c>
      <c r="C70" s="40">
        <v>48725.16</v>
      </c>
      <c r="D70" s="45"/>
      <c r="E70" s="45"/>
      <c r="F70" s="40">
        <v>37498.99</v>
      </c>
      <c r="G70" s="40">
        <v>76.960219319957105</v>
      </c>
      <c r="H70" s="45"/>
    </row>
    <row r="71" spans="1:8" x14ac:dyDescent="0.2">
      <c r="A71" s="43" t="s">
        <v>126</v>
      </c>
      <c r="B71" s="44" t="s">
        <v>365</v>
      </c>
      <c r="C71" s="40">
        <v>50196.52</v>
      </c>
      <c r="D71" s="45"/>
      <c r="E71" s="45"/>
      <c r="F71" s="40">
        <v>39978.559999999998</v>
      </c>
      <c r="G71" s="40">
        <v>79.644086880923197</v>
      </c>
      <c r="H71" s="45"/>
    </row>
    <row r="72" spans="1:8" x14ac:dyDescent="0.2">
      <c r="A72" s="43" t="s">
        <v>127</v>
      </c>
      <c r="B72" s="44" t="s">
        <v>128</v>
      </c>
      <c r="C72" s="40">
        <v>40731.81</v>
      </c>
      <c r="D72" s="45"/>
      <c r="E72" s="45"/>
      <c r="F72" s="40">
        <v>63865.86</v>
      </c>
      <c r="G72" s="40">
        <v>156.79602747827801</v>
      </c>
      <c r="H72" s="45"/>
    </row>
    <row r="73" spans="1:8" x14ac:dyDescent="0.2">
      <c r="A73" s="43" t="s">
        <v>129</v>
      </c>
      <c r="B73" s="44" t="s">
        <v>130</v>
      </c>
      <c r="C73" s="40">
        <v>68570.080000000002</v>
      </c>
      <c r="D73" s="45"/>
      <c r="E73" s="45"/>
      <c r="F73" s="40">
        <v>105286.39</v>
      </c>
      <c r="G73" s="40">
        <v>153.545671814879</v>
      </c>
      <c r="H73" s="45"/>
    </row>
    <row r="74" spans="1:8" x14ac:dyDescent="0.2">
      <c r="A74" s="43" t="s">
        <v>131</v>
      </c>
      <c r="B74" s="44" t="s">
        <v>132</v>
      </c>
      <c r="C74" s="40">
        <v>273922.09000000003</v>
      </c>
      <c r="D74" s="45"/>
      <c r="E74" s="45"/>
      <c r="F74" s="40">
        <v>240555.81</v>
      </c>
      <c r="G74" s="40">
        <v>87.819061982186298</v>
      </c>
      <c r="H74" s="45"/>
    </row>
    <row r="75" spans="1:8" x14ac:dyDescent="0.2">
      <c r="A75" s="43" t="s">
        <v>133</v>
      </c>
      <c r="B75" s="44" t="s">
        <v>134</v>
      </c>
      <c r="C75" s="40">
        <v>13281.34</v>
      </c>
      <c r="D75" s="45"/>
      <c r="E75" s="45"/>
      <c r="F75" s="40">
        <v>21170.89</v>
      </c>
      <c r="G75" s="40">
        <v>159.403268043737</v>
      </c>
      <c r="H75" s="45"/>
    </row>
    <row r="76" spans="1:8" x14ac:dyDescent="0.2">
      <c r="A76" s="43" t="s">
        <v>135</v>
      </c>
      <c r="B76" s="44" t="s">
        <v>136</v>
      </c>
      <c r="C76" s="40">
        <v>131517.6</v>
      </c>
      <c r="D76" s="45"/>
      <c r="E76" s="45"/>
      <c r="F76" s="40">
        <v>195379.62</v>
      </c>
      <c r="G76" s="40">
        <v>148.557774776912</v>
      </c>
      <c r="H76" s="45"/>
    </row>
    <row r="77" spans="1:8" x14ac:dyDescent="0.2">
      <c r="A77" s="43" t="s">
        <v>137</v>
      </c>
      <c r="B77" s="44" t="s">
        <v>138</v>
      </c>
      <c r="C77" s="40">
        <v>138626.25</v>
      </c>
      <c r="D77" s="45"/>
      <c r="E77" s="45"/>
      <c r="F77" s="40">
        <v>114872.13</v>
      </c>
      <c r="G77" s="40">
        <v>82.864630616495802</v>
      </c>
      <c r="H77" s="45"/>
    </row>
    <row r="78" spans="1:8" x14ac:dyDescent="0.2">
      <c r="A78" s="43" t="s">
        <v>139</v>
      </c>
      <c r="B78" s="44" t="s">
        <v>140</v>
      </c>
      <c r="C78" s="40">
        <v>85224.03</v>
      </c>
      <c r="D78" s="45"/>
      <c r="E78" s="45"/>
      <c r="F78" s="40">
        <v>114380</v>
      </c>
      <c r="G78" s="40">
        <v>134.210973125772</v>
      </c>
      <c r="H78" s="45"/>
    </row>
    <row r="79" spans="1:8" x14ac:dyDescent="0.2">
      <c r="A79" s="38" t="s">
        <v>141</v>
      </c>
      <c r="B79" s="39" t="s">
        <v>142</v>
      </c>
      <c r="C79" s="40">
        <v>4004.5</v>
      </c>
      <c r="D79" s="45"/>
      <c r="E79" s="45"/>
      <c r="F79" s="40">
        <v>19992.27</v>
      </c>
      <c r="G79" s="40">
        <v>499.245099263329</v>
      </c>
      <c r="H79" s="45"/>
    </row>
    <row r="80" spans="1:8" x14ac:dyDescent="0.2">
      <c r="A80" s="43" t="s">
        <v>143</v>
      </c>
      <c r="B80" s="44" t="s">
        <v>142</v>
      </c>
      <c r="C80" s="40">
        <v>4004.5</v>
      </c>
      <c r="D80" s="45"/>
      <c r="E80" s="45"/>
      <c r="F80" s="40">
        <v>19992.27</v>
      </c>
      <c r="G80" s="40">
        <v>499.245099263329</v>
      </c>
      <c r="H80" s="45"/>
    </row>
    <row r="81" spans="1:8" x14ac:dyDescent="0.2">
      <c r="A81" s="38" t="s">
        <v>144</v>
      </c>
      <c r="B81" s="39" t="s">
        <v>145</v>
      </c>
      <c r="C81" s="40">
        <v>77633.87</v>
      </c>
      <c r="D81" s="45"/>
      <c r="E81" s="45"/>
      <c r="F81" s="40">
        <v>133155.73000000001</v>
      </c>
      <c r="G81" s="40">
        <v>171.517573450866</v>
      </c>
      <c r="H81" s="45"/>
    </row>
    <row r="82" spans="1:8" x14ac:dyDescent="0.2">
      <c r="A82" s="43" t="s">
        <v>146</v>
      </c>
      <c r="B82" s="44" t="s">
        <v>147</v>
      </c>
      <c r="C82" s="40">
        <v>14592.19</v>
      </c>
      <c r="D82" s="45"/>
      <c r="E82" s="45"/>
      <c r="F82" s="40">
        <v>13885.77</v>
      </c>
      <c r="G82" s="40">
        <v>95.158917201598896</v>
      </c>
      <c r="H82" s="45"/>
    </row>
    <row r="83" spans="1:8" x14ac:dyDescent="0.2">
      <c r="A83" s="43" t="s">
        <v>148</v>
      </c>
      <c r="B83" s="44" t="s">
        <v>149</v>
      </c>
      <c r="C83" s="40">
        <v>2001.05</v>
      </c>
      <c r="D83" s="45"/>
      <c r="E83" s="45"/>
      <c r="F83" s="40">
        <v>2670.17</v>
      </c>
      <c r="G83" s="40">
        <v>133.43844481647099</v>
      </c>
      <c r="H83" s="45"/>
    </row>
    <row r="84" spans="1:8" x14ac:dyDescent="0.2">
      <c r="A84" s="43" t="s">
        <v>150</v>
      </c>
      <c r="B84" s="44" t="s">
        <v>151</v>
      </c>
      <c r="C84" s="40">
        <v>16392.63</v>
      </c>
      <c r="D84" s="45"/>
      <c r="E84" s="45"/>
      <c r="F84" s="40">
        <v>23197.59</v>
      </c>
      <c r="G84" s="40">
        <v>141.512313765393</v>
      </c>
      <c r="H84" s="45"/>
    </row>
    <row r="85" spans="1:8" x14ac:dyDescent="0.2">
      <c r="A85" s="43" t="s">
        <v>152</v>
      </c>
      <c r="B85" s="44" t="s">
        <v>153</v>
      </c>
      <c r="C85" s="40">
        <v>32175</v>
      </c>
      <c r="D85" s="45"/>
      <c r="E85" s="45"/>
      <c r="F85" s="40">
        <v>22078</v>
      </c>
      <c r="G85" s="40">
        <v>68.618492618492596</v>
      </c>
      <c r="H85" s="45"/>
    </row>
    <row r="86" spans="1:8" x14ac:dyDescent="0.2">
      <c r="A86" s="43" t="s">
        <v>154</v>
      </c>
      <c r="B86" s="44" t="s">
        <v>155</v>
      </c>
      <c r="C86" s="40">
        <v>9766.26</v>
      </c>
      <c r="D86" s="45"/>
      <c r="E86" s="45"/>
      <c r="F86" s="40">
        <v>68096.22</v>
      </c>
      <c r="G86" s="40">
        <v>697.25995416874002</v>
      </c>
      <c r="H86" s="45"/>
    </row>
    <row r="87" spans="1:8" x14ac:dyDescent="0.2">
      <c r="A87" s="43" t="s">
        <v>366</v>
      </c>
      <c r="B87" s="44" t="s">
        <v>367</v>
      </c>
      <c r="C87" s="45"/>
      <c r="D87" s="45"/>
      <c r="E87" s="45"/>
      <c r="F87" s="40">
        <v>1936.18</v>
      </c>
      <c r="G87" s="45"/>
      <c r="H87" s="45"/>
    </row>
    <row r="88" spans="1:8" x14ac:dyDescent="0.2">
      <c r="A88" s="43" t="s">
        <v>156</v>
      </c>
      <c r="B88" s="44" t="s">
        <v>145</v>
      </c>
      <c r="C88" s="40">
        <v>2706.74</v>
      </c>
      <c r="D88" s="45"/>
      <c r="E88" s="45"/>
      <c r="F88" s="40">
        <v>1291.8</v>
      </c>
      <c r="G88" s="40">
        <v>47.725307935006697</v>
      </c>
      <c r="H88" s="45"/>
    </row>
    <row r="89" spans="1:8" x14ac:dyDescent="0.2">
      <c r="A89" s="51" t="s">
        <v>157</v>
      </c>
      <c r="B89" s="52" t="s">
        <v>158</v>
      </c>
      <c r="C89" s="40">
        <v>3033.85</v>
      </c>
      <c r="D89" s="41">
        <v>5600</v>
      </c>
      <c r="E89" s="41">
        <v>5600</v>
      </c>
      <c r="F89" s="40">
        <v>2790.71</v>
      </c>
      <c r="G89" s="40">
        <v>91.985760667139104</v>
      </c>
      <c r="H89" s="40">
        <v>49.8341071428571</v>
      </c>
    </row>
    <row r="90" spans="1:8" x14ac:dyDescent="0.2">
      <c r="A90" s="38" t="s">
        <v>159</v>
      </c>
      <c r="B90" s="39" t="s">
        <v>160</v>
      </c>
      <c r="C90" s="40">
        <v>3033.85</v>
      </c>
      <c r="D90" s="45"/>
      <c r="E90" s="45"/>
      <c r="F90" s="40">
        <v>2790.71</v>
      </c>
      <c r="G90" s="40">
        <v>91.985760667139104</v>
      </c>
      <c r="H90" s="45"/>
    </row>
    <row r="91" spans="1:8" x14ac:dyDescent="0.2">
      <c r="A91" s="43" t="s">
        <v>161</v>
      </c>
      <c r="B91" s="44" t="s">
        <v>162</v>
      </c>
      <c r="C91" s="40">
        <v>2715.46</v>
      </c>
      <c r="D91" s="45"/>
      <c r="E91" s="45"/>
      <c r="F91" s="40">
        <v>2762.4</v>
      </c>
      <c r="G91" s="40">
        <v>101.728620565208</v>
      </c>
      <c r="H91" s="45"/>
    </row>
    <row r="92" spans="1:8" x14ac:dyDescent="0.2">
      <c r="A92" s="43" t="s">
        <v>163</v>
      </c>
      <c r="B92" s="44" t="s">
        <v>164</v>
      </c>
      <c r="C92" s="40">
        <v>318.39</v>
      </c>
      <c r="D92" s="45"/>
      <c r="E92" s="45"/>
      <c r="F92" s="40">
        <v>28.31</v>
      </c>
      <c r="G92" s="40">
        <v>8.8916109174283093</v>
      </c>
      <c r="H92" s="45"/>
    </row>
    <row r="93" spans="1:8" x14ac:dyDescent="0.2">
      <c r="A93" s="51" t="s">
        <v>165</v>
      </c>
      <c r="B93" s="52" t="s">
        <v>166</v>
      </c>
      <c r="C93" s="40">
        <v>1003936.76</v>
      </c>
      <c r="D93" s="41">
        <v>24335383</v>
      </c>
      <c r="E93" s="41">
        <v>24335383</v>
      </c>
      <c r="F93" s="40">
        <v>1997800.42</v>
      </c>
      <c r="G93" s="40">
        <v>198.99663998756299</v>
      </c>
      <c r="H93" s="40">
        <v>8.2094472069743105</v>
      </c>
    </row>
    <row r="94" spans="1:8" ht="25.5" x14ac:dyDescent="0.2">
      <c r="A94" s="38" t="s">
        <v>167</v>
      </c>
      <c r="B94" s="39" t="s">
        <v>368</v>
      </c>
      <c r="C94" s="40">
        <v>212500</v>
      </c>
      <c r="D94" s="45"/>
      <c r="E94" s="45"/>
      <c r="F94" s="40">
        <v>425000</v>
      </c>
      <c r="G94" s="40">
        <v>200</v>
      </c>
      <c r="H94" s="45"/>
    </row>
    <row r="95" spans="1:8" x14ac:dyDescent="0.2">
      <c r="A95" s="43" t="s">
        <v>169</v>
      </c>
      <c r="B95" s="44" t="s">
        <v>168</v>
      </c>
      <c r="C95" s="40">
        <v>212500</v>
      </c>
      <c r="D95" s="45"/>
      <c r="E95" s="45"/>
      <c r="F95" s="40">
        <v>425000</v>
      </c>
      <c r="G95" s="40">
        <v>200</v>
      </c>
      <c r="H95" s="45"/>
    </row>
    <row r="96" spans="1:8" ht="25.5" x14ac:dyDescent="0.2">
      <c r="A96" s="38" t="s">
        <v>170</v>
      </c>
      <c r="B96" s="39" t="s">
        <v>369</v>
      </c>
      <c r="C96" s="40">
        <v>263150.45</v>
      </c>
      <c r="D96" s="45"/>
      <c r="E96" s="45"/>
      <c r="F96" s="40">
        <v>191535.32</v>
      </c>
      <c r="G96" s="40">
        <v>72.785480701249</v>
      </c>
      <c r="H96" s="45"/>
    </row>
    <row r="97" spans="1:8" x14ac:dyDescent="0.2">
      <c r="A97" s="43" t="s">
        <v>171</v>
      </c>
      <c r="B97" s="44" t="s">
        <v>370</v>
      </c>
      <c r="C97" s="40">
        <v>263150.45</v>
      </c>
      <c r="D97" s="45"/>
      <c r="E97" s="45"/>
      <c r="F97" s="40">
        <v>191535.32</v>
      </c>
      <c r="G97" s="40">
        <v>72.785480701249</v>
      </c>
      <c r="H97" s="45"/>
    </row>
    <row r="98" spans="1:8" ht="25.5" x14ac:dyDescent="0.2">
      <c r="A98" s="38" t="s">
        <v>172</v>
      </c>
      <c r="B98" s="39" t="s">
        <v>173</v>
      </c>
      <c r="C98" s="40">
        <v>528286.31000000006</v>
      </c>
      <c r="D98" s="45"/>
      <c r="E98" s="45"/>
      <c r="F98" s="40">
        <v>1381265.1</v>
      </c>
      <c r="G98" s="40">
        <v>261.46146016920301</v>
      </c>
      <c r="H98" s="45"/>
    </row>
    <row r="99" spans="1:8" ht="25.5" x14ac:dyDescent="0.2">
      <c r="A99" s="43" t="s">
        <v>174</v>
      </c>
      <c r="B99" s="44" t="s">
        <v>173</v>
      </c>
      <c r="C99" s="40">
        <v>528286.31000000006</v>
      </c>
      <c r="D99" s="45"/>
      <c r="E99" s="45"/>
      <c r="F99" s="40">
        <v>1381265.1</v>
      </c>
      <c r="G99" s="40">
        <v>261.46146016920301</v>
      </c>
      <c r="H99" s="45"/>
    </row>
    <row r="100" spans="1:8" x14ac:dyDescent="0.2">
      <c r="A100" s="51" t="s">
        <v>175</v>
      </c>
      <c r="B100" s="52" t="s">
        <v>176</v>
      </c>
      <c r="C100" s="45"/>
      <c r="D100" s="41">
        <v>1530000</v>
      </c>
      <c r="E100" s="41">
        <v>1530000</v>
      </c>
      <c r="F100" s="45"/>
      <c r="G100" s="45"/>
      <c r="H100" s="45"/>
    </row>
    <row r="101" spans="1:8" x14ac:dyDescent="0.2">
      <c r="A101" s="51" t="s">
        <v>177</v>
      </c>
      <c r="B101" s="52" t="s">
        <v>178</v>
      </c>
      <c r="C101" s="45"/>
      <c r="D101" s="41">
        <v>34000</v>
      </c>
      <c r="E101" s="41">
        <v>34000</v>
      </c>
      <c r="F101" s="40">
        <v>4250</v>
      </c>
      <c r="G101" s="45"/>
      <c r="H101" s="40">
        <v>12.5</v>
      </c>
    </row>
    <row r="102" spans="1:8" x14ac:dyDescent="0.2">
      <c r="A102" s="38" t="s">
        <v>179</v>
      </c>
      <c r="B102" s="39" t="s">
        <v>180</v>
      </c>
      <c r="C102" s="45"/>
      <c r="D102" s="45"/>
      <c r="E102" s="45"/>
      <c r="F102" s="40">
        <v>4250</v>
      </c>
      <c r="G102" s="45"/>
      <c r="H102" s="45"/>
    </row>
    <row r="103" spans="1:8" x14ac:dyDescent="0.2">
      <c r="A103" s="43" t="s">
        <v>181</v>
      </c>
      <c r="B103" s="44" t="s">
        <v>182</v>
      </c>
      <c r="C103" s="45"/>
      <c r="D103" s="45"/>
      <c r="E103" s="45"/>
      <c r="F103" s="40">
        <v>318.75</v>
      </c>
      <c r="G103" s="45"/>
      <c r="H103" s="45"/>
    </row>
    <row r="104" spans="1:8" x14ac:dyDescent="0.2">
      <c r="A104" s="43" t="s">
        <v>371</v>
      </c>
      <c r="B104" s="44" t="s">
        <v>372</v>
      </c>
      <c r="C104" s="45"/>
      <c r="D104" s="45"/>
      <c r="E104" s="45"/>
      <c r="F104" s="40">
        <v>3931.25</v>
      </c>
      <c r="G104" s="45"/>
      <c r="H104" s="45"/>
    </row>
    <row r="105" spans="1:8" x14ac:dyDescent="0.2">
      <c r="A105" s="51" t="s">
        <v>183</v>
      </c>
      <c r="B105" s="52" t="s">
        <v>373</v>
      </c>
      <c r="C105" s="40">
        <v>1706643.87</v>
      </c>
      <c r="D105" s="41">
        <v>12300000</v>
      </c>
      <c r="E105" s="41">
        <v>12300000</v>
      </c>
      <c r="F105" s="40">
        <v>1550749.02</v>
      </c>
      <c r="G105" s="40">
        <v>90.865414118295206</v>
      </c>
      <c r="H105" s="40">
        <v>12.607715609756101</v>
      </c>
    </row>
    <row r="106" spans="1:8" x14ac:dyDescent="0.2">
      <c r="A106" s="38" t="s">
        <v>184</v>
      </c>
      <c r="B106" s="39" t="s">
        <v>185</v>
      </c>
      <c r="C106" s="40">
        <v>1706643.87</v>
      </c>
      <c r="D106" s="45"/>
      <c r="E106" s="45"/>
      <c r="F106" s="40">
        <v>1550749.02</v>
      </c>
      <c r="G106" s="40">
        <v>90.865414118295206</v>
      </c>
      <c r="H106" s="45"/>
    </row>
    <row r="107" spans="1:8" ht="25.5" x14ac:dyDescent="0.2">
      <c r="A107" s="43" t="s">
        <v>186</v>
      </c>
      <c r="B107" s="44" t="s">
        <v>374</v>
      </c>
      <c r="C107" s="40">
        <v>1706643.87</v>
      </c>
      <c r="D107" s="45"/>
      <c r="E107" s="45"/>
      <c r="F107" s="40">
        <v>1550749.02</v>
      </c>
      <c r="G107" s="40">
        <v>90.865414118295206</v>
      </c>
      <c r="H107" s="45"/>
    </row>
    <row r="108" spans="1:8" x14ac:dyDescent="0.2">
      <c r="A108" s="30" t="s">
        <v>187</v>
      </c>
      <c r="B108" s="50" t="s">
        <v>188</v>
      </c>
      <c r="C108" s="35">
        <v>41002.239999999998</v>
      </c>
      <c r="D108" s="36">
        <v>2439482</v>
      </c>
      <c r="E108" s="36">
        <v>2439482</v>
      </c>
      <c r="F108" s="35">
        <v>24696.240000000002</v>
      </c>
      <c r="G108" s="35">
        <v>60.231441013954402</v>
      </c>
      <c r="H108" s="35">
        <v>1.01235590178571</v>
      </c>
    </row>
    <row r="109" spans="1:8" x14ac:dyDescent="0.2">
      <c r="A109" s="51" t="s">
        <v>189</v>
      </c>
      <c r="B109" s="52" t="s">
        <v>190</v>
      </c>
      <c r="C109" s="45"/>
      <c r="D109" s="41">
        <v>658982</v>
      </c>
      <c r="E109" s="41">
        <v>658982</v>
      </c>
      <c r="F109" s="45"/>
      <c r="G109" s="45"/>
      <c r="H109" s="45"/>
    </row>
    <row r="110" spans="1:8" x14ac:dyDescent="0.2">
      <c r="A110" s="51" t="s">
        <v>191</v>
      </c>
      <c r="B110" s="52" t="s">
        <v>192</v>
      </c>
      <c r="C110" s="40">
        <v>41002.239999999998</v>
      </c>
      <c r="D110" s="41">
        <v>1780500</v>
      </c>
      <c r="E110" s="41">
        <v>1780500</v>
      </c>
      <c r="F110" s="40">
        <v>24696.240000000002</v>
      </c>
      <c r="G110" s="40">
        <v>60.231441013954402</v>
      </c>
      <c r="H110" s="40">
        <v>1.3870395956192101</v>
      </c>
    </row>
    <row r="111" spans="1:8" x14ac:dyDescent="0.2">
      <c r="A111" s="38" t="s">
        <v>193</v>
      </c>
      <c r="B111" s="39" t="s">
        <v>194</v>
      </c>
      <c r="C111" s="40">
        <v>9502.24</v>
      </c>
      <c r="D111" s="45"/>
      <c r="E111" s="45"/>
      <c r="F111" s="40">
        <v>24696.240000000002</v>
      </c>
      <c r="G111" s="40">
        <v>259.89913957130102</v>
      </c>
      <c r="H111" s="45"/>
    </row>
    <row r="112" spans="1:8" x14ac:dyDescent="0.2">
      <c r="A112" s="43" t="s">
        <v>195</v>
      </c>
      <c r="B112" s="44" t="s">
        <v>196</v>
      </c>
      <c r="C112" s="40">
        <v>6350.24</v>
      </c>
      <c r="D112" s="45"/>
      <c r="E112" s="45"/>
      <c r="F112" s="40">
        <v>23346.240000000002</v>
      </c>
      <c r="G112" s="40">
        <v>367.643427649979</v>
      </c>
      <c r="H112" s="45"/>
    </row>
    <row r="113" spans="1:8" x14ac:dyDescent="0.2">
      <c r="A113" s="43" t="s">
        <v>197</v>
      </c>
      <c r="B113" s="44" t="s">
        <v>198</v>
      </c>
      <c r="C113" s="40">
        <v>3152</v>
      </c>
      <c r="D113" s="45"/>
      <c r="E113" s="45"/>
      <c r="F113" s="40">
        <v>1350</v>
      </c>
      <c r="G113" s="40">
        <v>42.829949238578699</v>
      </c>
      <c r="H113" s="45"/>
    </row>
    <row r="114" spans="1:8" x14ac:dyDescent="0.2">
      <c r="A114" s="38" t="s">
        <v>199</v>
      </c>
      <c r="B114" s="39" t="s">
        <v>200</v>
      </c>
      <c r="C114" s="40">
        <v>31500</v>
      </c>
      <c r="D114" s="45"/>
      <c r="E114" s="45"/>
      <c r="F114" s="45"/>
      <c r="G114" s="45"/>
      <c r="H114" s="45"/>
    </row>
    <row r="115" spans="1:8" x14ac:dyDescent="0.2">
      <c r="A115" s="43" t="s">
        <v>201</v>
      </c>
      <c r="B115" s="44" t="s">
        <v>202</v>
      </c>
      <c r="C115" s="40">
        <v>31500</v>
      </c>
      <c r="D115" s="45"/>
      <c r="E115" s="45"/>
      <c r="F115" s="45"/>
      <c r="G115" s="45"/>
      <c r="H115" s="45"/>
    </row>
    <row r="116" spans="1:8" x14ac:dyDescent="0.2">
      <c r="A116" s="55" t="s">
        <v>199</v>
      </c>
      <c r="B116" s="44" t="s">
        <v>200</v>
      </c>
      <c r="C116" s="45"/>
      <c r="D116" s="45"/>
      <c r="E116" s="45"/>
      <c r="F116" s="40">
        <v>31500</v>
      </c>
      <c r="G116" s="80"/>
      <c r="H116" s="80"/>
    </row>
    <row r="117" spans="1:8" x14ac:dyDescent="0.2">
      <c r="A117" s="56" t="s">
        <v>201</v>
      </c>
      <c r="B117" s="44" t="s">
        <v>202</v>
      </c>
      <c r="C117" s="45"/>
      <c r="D117" s="45"/>
      <c r="E117" s="45"/>
      <c r="F117" s="40">
        <v>31500</v>
      </c>
      <c r="G117" s="80"/>
      <c r="H117" s="80"/>
    </row>
    <row r="118" spans="1:8" x14ac:dyDescent="0.2">
      <c r="A118" s="55" t="s">
        <v>203</v>
      </c>
      <c r="B118" s="44" t="s">
        <v>204</v>
      </c>
      <c r="C118" s="40">
        <v>37798.300000000003</v>
      </c>
      <c r="D118" s="45"/>
      <c r="E118" s="45"/>
      <c r="F118" s="45"/>
      <c r="G118" s="80">
        <f t="shared" ref="G118:G119" si="3">F118/C118*100</f>
        <v>0</v>
      </c>
      <c r="H118" s="80"/>
    </row>
    <row r="119" spans="1:8" x14ac:dyDescent="0.2">
      <c r="A119" s="56" t="s">
        <v>205</v>
      </c>
      <c r="B119" s="44" t="s">
        <v>206</v>
      </c>
      <c r="C119" s="40">
        <v>37798.300000000003</v>
      </c>
      <c r="D119" s="45"/>
      <c r="E119" s="45"/>
      <c r="F119" s="45"/>
      <c r="G119" s="80">
        <f t="shared" si="3"/>
        <v>0</v>
      </c>
      <c r="H119" s="80"/>
    </row>
  </sheetData>
  <mergeCells count="7">
    <mergeCell ref="A43:B43"/>
    <mergeCell ref="A8:B8"/>
    <mergeCell ref="A42:B42"/>
    <mergeCell ref="A2:H2"/>
    <mergeCell ref="A4:H4"/>
    <mergeCell ref="A6:H6"/>
    <mergeCell ref="A9:B9"/>
  </mergeCells>
  <pageMargins left="0.25" right="0.25" top="0.75" bottom="0.75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DE834-81A1-41C8-A9B1-FA0D60FF9152}">
  <sheetPr>
    <pageSetUpPr fitToPage="1"/>
  </sheetPr>
  <dimension ref="A1:L47"/>
  <sheetViews>
    <sheetView topLeftCell="A4" workbookViewId="0">
      <selection activeCell="B29" sqref="B29"/>
    </sheetView>
  </sheetViews>
  <sheetFormatPr defaultRowHeight="12.75" x14ac:dyDescent="0.2"/>
  <cols>
    <col min="1" max="1" width="54.5703125" style="58" customWidth="1"/>
    <col min="2" max="2" width="16.42578125" style="59" customWidth="1"/>
    <col min="3" max="3" width="22" style="60" customWidth="1"/>
    <col min="4" max="4" width="17.85546875" style="60" customWidth="1"/>
    <col min="5" max="5" width="24.28515625" style="59" customWidth="1"/>
    <col min="6" max="6" width="17.42578125" style="59" customWidth="1"/>
    <col min="7" max="7" width="12.140625" style="59" customWidth="1"/>
    <col min="8" max="8" width="9.5703125" style="49" hidden="1" customWidth="1"/>
    <col min="9" max="9" width="14.42578125" style="49" hidden="1" customWidth="1"/>
    <col min="10" max="10" width="29.85546875" style="49" hidden="1" customWidth="1"/>
    <col min="11" max="11" width="9.42578125" style="49" hidden="1" customWidth="1"/>
    <col min="12" max="243" width="9.140625" style="49"/>
    <col min="244" max="244" width="54.5703125" style="49" customWidth="1"/>
    <col min="245" max="245" width="16.42578125" style="49" customWidth="1"/>
    <col min="246" max="246" width="16" style="49" customWidth="1"/>
    <col min="247" max="247" width="16.28515625" style="49" customWidth="1"/>
    <col min="248" max="248" width="24.28515625" style="49" customWidth="1"/>
    <col min="249" max="249" width="14.28515625" style="49" customWidth="1"/>
    <col min="250" max="250" width="12.140625" style="49" customWidth="1"/>
    <col min="251" max="251" width="9.5703125" style="49" customWidth="1"/>
    <col min="252" max="252" width="14.42578125" style="49" customWidth="1"/>
    <col min="253" max="253" width="29.85546875" style="49" customWidth="1"/>
    <col min="254" max="254" width="9.42578125" style="49" bestFit="1" customWidth="1"/>
    <col min="255" max="499" width="9.140625" style="49"/>
    <col min="500" max="500" width="54.5703125" style="49" customWidth="1"/>
    <col min="501" max="501" width="16.42578125" style="49" customWidth="1"/>
    <col min="502" max="502" width="16" style="49" customWidth="1"/>
    <col min="503" max="503" width="16.28515625" style="49" customWidth="1"/>
    <col min="504" max="504" width="24.28515625" style="49" customWidth="1"/>
    <col min="505" max="505" width="14.28515625" style="49" customWidth="1"/>
    <col min="506" max="506" width="12.140625" style="49" customWidth="1"/>
    <col min="507" max="507" width="9.5703125" style="49" customWidth="1"/>
    <col min="508" max="508" width="14.42578125" style="49" customWidth="1"/>
    <col min="509" max="509" width="29.85546875" style="49" customWidth="1"/>
    <col min="510" max="510" width="9.42578125" style="49" bestFit="1" customWidth="1"/>
    <col min="511" max="755" width="9.140625" style="49"/>
    <col min="756" max="756" width="54.5703125" style="49" customWidth="1"/>
    <col min="757" max="757" width="16.42578125" style="49" customWidth="1"/>
    <col min="758" max="758" width="16" style="49" customWidth="1"/>
    <col min="759" max="759" width="16.28515625" style="49" customWidth="1"/>
    <col min="760" max="760" width="24.28515625" style="49" customWidth="1"/>
    <col min="761" max="761" width="14.28515625" style="49" customWidth="1"/>
    <col min="762" max="762" width="12.140625" style="49" customWidth="1"/>
    <col min="763" max="763" width="9.5703125" style="49" customWidth="1"/>
    <col min="764" max="764" width="14.42578125" style="49" customWidth="1"/>
    <col min="765" max="765" width="29.85546875" style="49" customWidth="1"/>
    <col min="766" max="766" width="9.42578125" style="49" bestFit="1" customWidth="1"/>
    <col min="767" max="1011" width="9.140625" style="49"/>
    <col min="1012" max="1012" width="54.5703125" style="49" customWidth="1"/>
    <col min="1013" max="1013" width="16.42578125" style="49" customWidth="1"/>
    <col min="1014" max="1014" width="16" style="49" customWidth="1"/>
    <col min="1015" max="1015" width="16.28515625" style="49" customWidth="1"/>
    <col min="1016" max="1016" width="24.28515625" style="49" customWidth="1"/>
    <col min="1017" max="1017" width="14.28515625" style="49" customWidth="1"/>
    <col min="1018" max="1018" width="12.140625" style="49" customWidth="1"/>
    <col min="1019" max="1019" width="9.5703125" style="49" customWidth="1"/>
    <col min="1020" max="1020" width="14.42578125" style="49" customWidth="1"/>
    <col min="1021" max="1021" width="29.85546875" style="49" customWidth="1"/>
    <col min="1022" max="1022" width="9.42578125" style="49" bestFit="1" customWidth="1"/>
    <col min="1023" max="1267" width="9.140625" style="49"/>
    <col min="1268" max="1268" width="54.5703125" style="49" customWidth="1"/>
    <col min="1269" max="1269" width="16.42578125" style="49" customWidth="1"/>
    <col min="1270" max="1270" width="16" style="49" customWidth="1"/>
    <col min="1271" max="1271" width="16.28515625" style="49" customWidth="1"/>
    <col min="1272" max="1272" width="24.28515625" style="49" customWidth="1"/>
    <col min="1273" max="1273" width="14.28515625" style="49" customWidth="1"/>
    <col min="1274" max="1274" width="12.140625" style="49" customWidth="1"/>
    <col min="1275" max="1275" width="9.5703125" style="49" customWidth="1"/>
    <col min="1276" max="1276" width="14.42578125" style="49" customWidth="1"/>
    <col min="1277" max="1277" width="29.85546875" style="49" customWidth="1"/>
    <col min="1278" max="1278" width="9.42578125" style="49" bestFit="1" customWidth="1"/>
    <col min="1279" max="1523" width="9.140625" style="49"/>
    <col min="1524" max="1524" width="54.5703125" style="49" customWidth="1"/>
    <col min="1525" max="1525" width="16.42578125" style="49" customWidth="1"/>
    <col min="1526" max="1526" width="16" style="49" customWidth="1"/>
    <col min="1527" max="1527" width="16.28515625" style="49" customWidth="1"/>
    <col min="1528" max="1528" width="24.28515625" style="49" customWidth="1"/>
    <col min="1529" max="1529" width="14.28515625" style="49" customWidth="1"/>
    <col min="1530" max="1530" width="12.140625" style="49" customWidth="1"/>
    <col min="1531" max="1531" width="9.5703125" style="49" customWidth="1"/>
    <col min="1532" max="1532" width="14.42578125" style="49" customWidth="1"/>
    <col min="1533" max="1533" width="29.85546875" style="49" customWidth="1"/>
    <col min="1534" max="1534" width="9.42578125" style="49" bestFit="1" customWidth="1"/>
    <col min="1535" max="1779" width="9.140625" style="49"/>
    <col min="1780" max="1780" width="54.5703125" style="49" customWidth="1"/>
    <col min="1781" max="1781" width="16.42578125" style="49" customWidth="1"/>
    <col min="1782" max="1782" width="16" style="49" customWidth="1"/>
    <col min="1783" max="1783" width="16.28515625" style="49" customWidth="1"/>
    <col min="1784" max="1784" width="24.28515625" style="49" customWidth="1"/>
    <col min="1785" max="1785" width="14.28515625" style="49" customWidth="1"/>
    <col min="1786" max="1786" width="12.140625" style="49" customWidth="1"/>
    <col min="1787" max="1787" width="9.5703125" style="49" customWidth="1"/>
    <col min="1788" max="1788" width="14.42578125" style="49" customWidth="1"/>
    <col min="1789" max="1789" width="29.85546875" style="49" customWidth="1"/>
    <col min="1790" max="1790" width="9.42578125" style="49" bestFit="1" customWidth="1"/>
    <col min="1791" max="2035" width="9.140625" style="49"/>
    <col min="2036" max="2036" width="54.5703125" style="49" customWidth="1"/>
    <col min="2037" max="2037" width="16.42578125" style="49" customWidth="1"/>
    <col min="2038" max="2038" width="16" style="49" customWidth="1"/>
    <col min="2039" max="2039" width="16.28515625" style="49" customWidth="1"/>
    <col min="2040" max="2040" width="24.28515625" style="49" customWidth="1"/>
    <col min="2041" max="2041" width="14.28515625" style="49" customWidth="1"/>
    <col min="2042" max="2042" width="12.140625" style="49" customWidth="1"/>
    <col min="2043" max="2043" width="9.5703125" style="49" customWidth="1"/>
    <col min="2044" max="2044" width="14.42578125" style="49" customWidth="1"/>
    <col min="2045" max="2045" width="29.85546875" style="49" customWidth="1"/>
    <col min="2046" max="2046" width="9.42578125" style="49" bestFit="1" customWidth="1"/>
    <col min="2047" max="2291" width="9.140625" style="49"/>
    <col min="2292" max="2292" width="54.5703125" style="49" customWidth="1"/>
    <col min="2293" max="2293" width="16.42578125" style="49" customWidth="1"/>
    <col min="2294" max="2294" width="16" style="49" customWidth="1"/>
    <col min="2295" max="2295" width="16.28515625" style="49" customWidth="1"/>
    <col min="2296" max="2296" width="24.28515625" style="49" customWidth="1"/>
    <col min="2297" max="2297" width="14.28515625" style="49" customWidth="1"/>
    <col min="2298" max="2298" width="12.140625" style="49" customWidth="1"/>
    <col min="2299" max="2299" width="9.5703125" style="49" customWidth="1"/>
    <col min="2300" max="2300" width="14.42578125" style="49" customWidth="1"/>
    <col min="2301" max="2301" width="29.85546875" style="49" customWidth="1"/>
    <col min="2302" max="2302" width="9.42578125" style="49" bestFit="1" customWidth="1"/>
    <col min="2303" max="2547" width="9.140625" style="49"/>
    <col min="2548" max="2548" width="54.5703125" style="49" customWidth="1"/>
    <col min="2549" max="2549" width="16.42578125" style="49" customWidth="1"/>
    <col min="2550" max="2550" width="16" style="49" customWidth="1"/>
    <col min="2551" max="2551" width="16.28515625" style="49" customWidth="1"/>
    <col min="2552" max="2552" width="24.28515625" style="49" customWidth="1"/>
    <col min="2553" max="2553" width="14.28515625" style="49" customWidth="1"/>
    <col min="2554" max="2554" width="12.140625" style="49" customWidth="1"/>
    <col min="2555" max="2555" width="9.5703125" style="49" customWidth="1"/>
    <col min="2556" max="2556" width="14.42578125" style="49" customWidth="1"/>
    <col min="2557" max="2557" width="29.85546875" style="49" customWidth="1"/>
    <col min="2558" max="2558" width="9.42578125" style="49" bestFit="1" customWidth="1"/>
    <col min="2559" max="2803" width="9.140625" style="49"/>
    <col min="2804" max="2804" width="54.5703125" style="49" customWidth="1"/>
    <col min="2805" max="2805" width="16.42578125" style="49" customWidth="1"/>
    <col min="2806" max="2806" width="16" style="49" customWidth="1"/>
    <col min="2807" max="2807" width="16.28515625" style="49" customWidth="1"/>
    <col min="2808" max="2808" width="24.28515625" style="49" customWidth="1"/>
    <col min="2809" max="2809" width="14.28515625" style="49" customWidth="1"/>
    <col min="2810" max="2810" width="12.140625" style="49" customWidth="1"/>
    <col min="2811" max="2811" width="9.5703125" style="49" customWidth="1"/>
    <col min="2812" max="2812" width="14.42578125" style="49" customWidth="1"/>
    <col min="2813" max="2813" width="29.85546875" style="49" customWidth="1"/>
    <col min="2814" max="2814" width="9.42578125" style="49" bestFit="1" customWidth="1"/>
    <col min="2815" max="3059" width="9.140625" style="49"/>
    <col min="3060" max="3060" width="54.5703125" style="49" customWidth="1"/>
    <col min="3061" max="3061" width="16.42578125" style="49" customWidth="1"/>
    <col min="3062" max="3062" width="16" style="49" customWidth="1"/>
    <col min="3063" max="3063" width="16.28515625" style="49" customWidth="1"/>
    <col min="3064" max="3064" width="24.28515625" style="49" customWidth="1"/>
    <col min="3065" max="3065" width="14.28515625" style="49" customWidth="1"/>
    <col min="3066" max="3066" width="12.140625" style="49" customWidth="1"/>
    <col min="3067" max="3067" width="9.5703125" style="49" customWidth="1"/>
    <col min="3068" max="3068" width="14.42578125" style="49" customWidth="1"/>
    <col min="3069" max="3069" width="29.85546875" style="49" customWidth="1"/>
    <col min="3070" max="3070" width="9.42578125" style="49" bestFit="1" customWidth="1"/>
    <col min="3071" max="3315" width="9.140625" style="49"/>
    <col min="3316" max="3316" width="54.5703125" style="49" customWidth="1"/>
    <col min="3317" max="3317" width="16.42578125" style="49" customWidth="1"/>
    <col min="3318" max="3318" width="16" style="49" customWidth="1"/>
    <col min="3319" max="3319" width="16.28515625" style="49" customWidth="1"/>
    <col min="3320" max="3320" width="24.28515625" style="49" customWidth="1"/>
    <col min="3321" max="3321" width="14.28515625" style="49" customWidth="1"/>
    <col min="3322" max="3322" width="12.140625" style="49" customWidth="1"/>
    <col min="3323" max="3323" width="9.5703125" style="49" customWidth="1"/>
    <col min="3324" max="3324" width="14.42578125" style="49" customWidth="1"/>
    <col min="3325" max="3325" width="29.85546875" style="49" customWidth="1"/>
    <col min="3326" max="3326" width="9.42578125" style="49" bestFit="1" customWidth="1"/>
    <col min="3327" max="3571" width="9.140625" style="49"/>
    <col min="3572" max="3572" width="54.5703125" style="49" customWidth="1"/>
    <col min="3573" max="3573" width="16.42578125" style="49" customWidth="1"/>
    <col min="3574" max="3574" width="16" style="49" customWidth="1"/>
    <col min="3575" max="3575" width="16.28515625" style="49" customWidth="1"/>
    <col min="3576" max="3576" width="24.28515625" style="49" customWidth="1"/>
    <col min="3577" max="3577" width="14.28515625" style="49" customWidth="1"/>
    <col min="3578" max="3578" width="12.140625" style="49" customWidth="1"/>
    <col min="3579" max="3579" width="9.5703125" style="49" customWidth="1"/>
    <col min="3580" max="3580" width="14.42578125" style="49" customWidth="1"/>
    <col min="3581" max="3581" width="29.85546875" style="49" customWidth="1"/>
    <col min="3582" max="3582" width="9.42578125" style="49" bestFit="1" customWidth="1"/>
    <col min="3583" max="3827" width="9.140625" style="49"/>
    <col min="3828" max="3828" width="54.5703125" style="49" customWidth="1"/>
    <col min="3829" max="3829" width="16.42578125" style="49" customWidth="1"/>
    <col min="3830" max="3830" width="16" style="49" customWidth="1"/>
    <col min="3831" max="3831" width="16.28515625" style="49" customWidth="1"/>
    <col min="3832" max="3832" width="24.28515625" style="49" customWidth="1"/>
    <col min="3833" max="3833" width="14.28515625" style="49" customWidth="1"/>
    <col min="3834" max="3834" width="12.140625" style="49" customWidth="1"/>
    <col min="3835" max="3835" width="9.5703125" style="49" customWidth="1"/>
    <col min="3836" max="3836" width="14.42578125" style="49" customWidth="1"/>
    <col min="3837" max="3837" width="29.85546875" style="49" customWidth="1"/>
    <col min="3838" max="3838" width="9.42578125" style="49" bestFit="1" customWidth="1"/>
    <col min="3839" max="4083" width="9.140625" style="49"/>
    <col min="4084" max="4084" width="54.5703125" style="49" customWidth="1"/>
    <col min="4085" max="4085" width="16.42578125" style="49" customWidth="1"/>
    <col min="4086" max="4086" width="16" style="49" customWidth="1"/>
    <col min="4087" max="4087" width="16.28515625" style="49" customWidth="1"/>
    <col min="4088" max="4088" width="24.28515625" style="49" customWidth="1"/>
    <col min="4089" max="4089" width="14.28515625" style="49" customWidth="1"/>
    <col min="4090" max="4090" width="12.140625" style="49" customWidth="1"/>
    <col min="4091" max="4091" width="9.5703125" style="49" customWidth="1"/>
    <col min="4092" max="4092" width="14.42578125" style="49" customWidth="1"/>
    <col min="4093" max="4093" width="29.85546875" style="49" customWidth="1"/>
    <col min="4094" max="4094" width="9.42578125" style="49" bestFit="1" customWidth="1"/>
    <col min="4095" max="4339" width="9.140625" style="49"/>
    <col min="4340" max="4340" width="54.5703125" style="49" customWidth="1"/>
    <col min="4341" max="4341" width="16.42578125" style="49" customWidth="1"/>
    <col min="4342" max="4342" width="16" style="49" customWidth="1"/>
    <col min="4343" max="4343" width="16.28515625" style="49" customWidth="1"/>
    <col min="4344" max="4344" width="24.28515625" style="49" customWidth="1"/>
    <col min="4345" max="4345" width="14.28515625" style="49" customWidth="1"/>
    <col min="4346" max="4346" width="12.140625" style="49" customWidth="1"/>
    <col min="4347" max="4347" width="9.5703125" style="49" customWidth="1"/>
    <col min="4348" max="4348" width="14.42578125" style="49" customWidth="1"/>
    <col min="4349" max="4349" width="29.85546875" style="49" customWidth="1"/>
    <col min="4350" max="4350" width="9.42578125" style="49" bestFit="1" customWidth="1"/>
    <col min="4351" max="4595" width="9.140625" style="49"/>
    <col min="4596" max="4596" width="54.5703125" style="49" customWidth="1"/>
    <col min="4597" max="4597" width="16.42578125" style="49" customWidth="1"/>
    <col min="4598" max="4598" width="16" style="49" customWidth="1"/>
    <col min="4599" max="4599" width="16.28515625" style="49" customWidth="1"/>
    <col min="4600" max="4600" width="24.28515625" style="49" customWidth="1"/>
    <col min="4601" max="4601" width="14.28515625" style="49" customWidth="1"/>
    <col min="4602" max="4602" width="12.140625" style="49" customWidth="1"/>
    <col min="4603" max="4603" width="9.5703125" style="49" customWidth="1"/>
    <col min="4604" max="4604" width="14.42578125" style="49" customWidth="1"/>
    <col min="4605" max="4605" width="29.85546875" style="49" customWidth="1"/>
    <col min="4606" max="4606" width="9.42578125" style="49" bestFit="1" customWidth="1"/>
    <col min="4607" max="4851" width="9.140625" style="49"/>
    <col min="4852" max="4852" width="54.5703125" style="49" customWidth="1"/>
    <col min="4853" max="4853" width="16.42578125" style="49" customWidth="1"/>
    <col min="4854" max="4854" width="16" style="49" customWidth="1"/>
    <col min="4855" max="4855" width="16.28515625" style="49" customWidth="1"/>
    <col min="4856" max="4856" width="24.28515625" style="49" customWidth="1"/>
    <col min="4857" max="4857" width="14.28515625" style="49" customWidth="1"/>
    <col min="4858" max="4858" width="12.140625" style="49" customWidth="1"/>
    <col min="4859" max="4859" width="9.5703125" style="49" customWidth="1"/>
    <col min="4860" max="4860" width="14.42578125" style="49" customWidth="1"/>
    <col min="4861" max="4861" width="29.85546875" style="49" customWidth="1"/>
    <col min="4862" max="4862" width="9.42578125" style="49" bestFit="1" customWidth="1"/>
    <col min="4863" max="5107" width="9.140625" style="49"/>
    <col min="5108" max="5108" width="54.5703125" style="49" customWidth="1"/>
    <col min="5109" max="5109" width="16.42578125" style="49" customWidth="1"/>
    <col min="5110" max="5110" width="16" style="49" customWidth="1"/>
    <col min="5111" max="5111" width="16.28515625" style="49" customWidth="1"/>
    <col min="5112" max="5112" width="24.28515625" style="49" customWidth="1"/>
    <col min="5113" max="5113" width="14.28515625" style="49" customWidth="1"/>
    <col min="5114" max="5114" width="12.140625" style="49" customWidth="1"/>
    <col min="5115" max="5115" width="9.5703125" style="49" customWidth="1"/>
    <col min="5116" max="5116" width="14.42578125" style="49" customWidth="1"/>
    <col min="5117" max="5117" width="29.85546875" style="49" customWidth="1"/>
    <col min="5118" max="5118" width="9.42578125" style="49" bestFit="1" customWidth="1"/>
    <col min="5119" max="5363" width="9.140625" style="49"/>
    <col min="5364" max="5364" width="54.5703125" style="49" customWidth="1"/>
    <col min="5365" max="5365" width="16.42578125" style="49" customWidth="1"/>
    <col min="5366" max="5366" width="16" style="49" customWidth="1"/>
    <col min="5367" max="5367" width="16.28515625" style="49" customWidth="1"/>
    <col min="5368" max="5368" width="24.28515625" style="49" customWidth="1"/>
    <col min="5369" max="5369" width="14.28515625" style="49" customWidth="1"/>
    <col min="5370" max="5370" width="12.140625" style="49" customWidth="1"/>
    <col min="5371" max="5371" width="9.5703125" style="49" customWidth="1"/>
    <col min="5372" max="5372" width="14.42578125" style="49" customWidth="1"/>
    <col min="5373" max="5373" width="29.85546875" style="49" customWidth="1"/>
    <col min="5374" max="5374" width="9.42578125" style="49" bestFit="1" customWidth="1"/>
    <col min="5375" max="5619" width="9.140625" style="49"/>
    <col min="5620" max="5620" width="54.5703125" style="49" customWidth="1"/>
    <col min="5621" max="5621" width="16.42578125" style="49" customWidth="1"/>
    <col min="5622" max="5622" width="16" style="49" customWidth="1"/>
    <col min="5623" max="5623" width="16.28515625" style="49" customWidth="1"/>
    <col min="5624" max="5624" width="24.28515625" style="49" customWidth="1"/>
    <col min="5625" max="5625" width="14.28515625" style="49" customWidth="1"/>
    <col min="5626" max="5626" width="12.140625" style="49" customWidth="1"/>
    <col min="5627" max="5627" width="9.5703125" style="49" customWidth="1"/>
    <col min="5628" max="5628" width="14.42578125" style="49" customWidth="1"/>
    <col min="5629" max="5629" width="29.85546875" style="49" customWidth="1"/>
    <col min="5630" max="5630" width="9.42578125" style="49" bestFit="1" customWidth="1"/>
    <col min="5631" max="5875" width="9.140625" style="49"/>
    <col min="5876" max="5876" width="54.5703125" style="49" customWidth="1"/>
    <col min="5877" max="5877" width="16.42578125" style="49" customWidth="1"/>
    <col min="5878" max="5878" width="16" style="49" customWidth="1"/>
    <col min="5879" max="5879" width="16.28515625" style="49" customWidth="1"/>
    <col min="5880" max="5880" width="24.28515625" style="49" customWidth="1"/>
    <col min="5881" max="5881" width="14.28515625" style="49" customWidth="1"/>
    <col min="5882" max="5882" width="12.140625" style="49" customWidth="1"/>
    <col min="5883" max="5883" width="9.5703125" style="49" customWidth="1"/>
    <col min="5884" max="5884" width="14.42578125" style="49" customWidth="1"/>
    <col min="5885" max="5885" width="29.85546875" style="49" customWidth="1"/>
    <col min="5886" max="5886" width="9.42578125" style="49" bestFit="1" customWidth="1"/>
    <col min="5887" max="6131" width="9.140625" style="49"/>
    <col min="6132" max="6132" width="54.5703125" style="49" customWidth="1"/>
    <col min="6133" max="6133" width="16.42578125" style="49" customWidth="1"/>
    <col min="6134" max="6134" width="16" style="49" customWidth="1"/>
    <col min="6135" max="6135" width="16.28515625" style="49" customWidth="1"/>
    <col min="6136" max="6136" width="24.28515625" style="49" customWidth="1"/>
    <col min="6137" max="6137" width="14.28515625" style="49" customWidth="1"/>
    <col min="6138" max="6138" width="12.140625" style="49" customWidth="1"/>
    <col min="6139" max="6139" width="9.5703125" style="49" customWidth="1"/>
    <col min="6140" max="6140" width="14.42578125" style="49" customWidth="1"/>
    <col min="6141" max="6141" width="29.85546875" style="49" customWidth="1"/>
    <col min="6142" max="6142" width="9.42578125" style="49" bestFit="1" customWidth="1"/>
    <col min="6143" max="6387" width="9.140625" style="49"/>
    <col min="6388" max="6388" width="54.5703125" style="49" customWidth="1"/>
    <col min="6389" max="6389" width="16.42578125" style="49" customWidth="1"/>
    <col min="6390" max="6390" width="16" style="49" customWidth="1"/>
    <col min="6391" max="6391" width="16.28515625" style="49" customWidth="1"/>
    <col min="6392" max="6392" width="24.28515625" style="49" customWidth="1"/>
    <col min="6393" max="6393" width="14.28515625" style="49" customWidth="1"/>
    <col min="6394" max="6394" width="12.140625" style="49" customWidth="1"/>
    <col min="6395" max="6395" width="9.5703125" style="49" customWidth="1"/>
    <col min="6396" max="6396" width="14.42578125" style="49" customWidth="1"/>
    <col min="6397" max="6397" width="29.85546875" style="49" customWidth="1"/>
    <col min="6398" max="6398" width="9.42578125" style="49" bestFit="1" customWidth="1"/>
    <col min="6399" max="6643" width="9.140625" style="49"/>
    <col min="6644" max="6644" width="54.5703125" style="49" customWidth="1"/>
    <col min="6645" max="6645" width="16.42578125" style="49" customWidth="1"/>
    <col min="6646" max="6646" width="16" style="49" customWidth="1"/>
    <col min="6647" max="6647" width="16.28515625" style="49" customWidth="1"/>
    <col min="6648" max="6648" width="24.28515625" style="49" customWidth="1"/>
    <col min="6649" max="6649" width="14.28515625" style="49" customWidth="1"/>
    <col min="6650" max="6650" width="12.140625" style="49" customWidth="1"/>
    <col min="6651" max="6651" width="9.5703125" style="49" customWidth="1"/>
    <col min="6652" max="6652" width="14.42578125" style="49" customWidth="1"/>
    <col min="6653" max="6653" width="29.85546875" style="49" customWidth="1"/>
    <col min="6654" max="6654" width="9.42578125" style="49" bestFit="1" customWidth="1"/>
    <col min="6655" max="6899" width="9.140625" style="49"/>
    <col min="6900" max="6900" width="54.5703125" style="49" customWidth="1"/>
    <col min="6901" max="6901" width="16.42578125" style="49" customWidth="1"/>
    <col min="6902" max="6902" width="16" style="49" customWidth="1"/>
    <col min="6903" max="6903" width="16.28515625" style="49" customWidth="1"/>
    <col min="6904" max="6904" width="24.28515625" style="49" customWidth="1"/>
    <col min="6905" max="6905" width="14.28515625" style="49" customWidth="1"/>
    <col min="6906" max="6906" width="12.140625" style="49" customWidth="1"/>
    <col min="6907" max="6907" width="9.5703125" style="49" customWidth="1"/>
    <col min="6908" max="6908" width="14.42578125" style="49" customWidth="1"/>
    <col min="6909" max="6909" width="29.85546875" style="49" customWidth="1"/>
    <col min="6910" max="6910" width="9.42578125" style="49" bestFit="1" customWidth="1"/>
    <col min="6911" max="7155" width="9.140625" style="49"/>
    <col min="7156" max="7156" width="54.5703125" style="49" customWidth="1"/>
    <col min="7157" max="7157" width="16.42578125" style="49" customWidth="1"/>
    <col min="7158" max="7158" width="16" style="49" customWidth="1"/>
    <col min="7159" max="7159" width="16.28515625" style="49" customWidth="1"/>
    <col min="7160" max="7160" width="24.28515625" style="49" customWidth="1"/>
    <col min="7161" max="7161" width="14.28515625" style="49" customWidth="1"/>
    <col min="7162" max="7162" width="12.140625" style="49" customWidth="1"/>
    <col min="7163" max="7163" width="9.5703125" style="49" customWidth="1"/>
    <col min="7164" max="7164" width="14.42578125" style="49" customWidth="1"/>
    <col min="7165" max="7165" width="29.85546875" style="49" customWidth="1"/>
    <col min="7166" max="7166" width="9.42578125" style="49" bestFit="1" customWidth="1"/>
    <col min="7167" max="7411" width="9.140625" style="49"/>
    <col min="7412" max="7412" width="54.5703125" style="49" customWidth="1"/>
    <col min="7413" max="7413" width="16.42578125" style="49" customWidth="1"/>
    <col min="7414" max="7414" width="16" style="49" customWidth="1"/>
    <col min="7415" max="7415" width="16.28515625" style="49" customWidth="1"/>
    <col min="7416" max="7416" width="24.28515625" style="49" customWidth="1"/>
    <col min="7417" max="7417" width="14.28515625" style="49" customWidth="1"/>
    <col min="7418" max="7418" width="12.140625" style="49" customWidth="1"/>
    <col min="7419" max="7419" width="9.5703125" style="49" customWidth="1"/>
    <col min="7420" max="7420" width="14.42578125" style="49" customWidth="1"/>
    <col min="7421" max="7421" width="29.85546875" style="49" customWidth="1"/>
    <col min="7422" max="7422" width="9.42578125" style="49" bestFit="1" customWidth="1"/>
    <col min="7423" max="7667" width="9.140625" style="49"/>
    <col min="7668" max="7668" width="54.5703125" style="49" customWidth="1"/>
    <col min="7669" max="7669" width="16.42578125" style="49" customWidth="1"/>
    <col min="7670" max="7670" width="16" style="49" customWidth="1"/>
    <col min="7671" max="7671" width="16.28515625" style="49" customWidth="1"/>
    <col min="7672" max="7672" width="24.28515625" style="49" customWidth="1"/>
    <col min="7673" max="7673" width="14.28515625" style="49" customWidth="1"/>
    <col min="7674" max="7674" width="12.140625" style="49" customWidth="1"/>
    <col min="7675" max="7675" width="9.5703125" style="49" customWidth="1"/>
    <col min="7676" max="7676" width="14.42578125" style="49" customWidth="1"/>
    <col min="7677" max="7677" width="29.85546875" style="49" customWidth="1"/>
    <col min="7678" max="7678" width="9.42578125" style="49" bestFit="1" customWidth="1"/>
    <col min="7679" max="7923" width="9.140625" style="49"/>
    <col min="7924" max="7924" width="54.5703125" style="49" customWidth="1"/>
    <col min="7925" max="7925" width="16.42578125" style="49" customWidth="1"/>
    <col min="7926" max="7926" width="16" style="49" customWidth="1"/>
    <col min="7927" max="7927" width="16.28515625" style="49" customWidth="1"/>
    <col min="7928" max="7928" width="24.28515625" style="49" customWidth="1"/>
    <col min="7929" max="7929" width="14.28515625" style="49" customWidth="1"/>
    <col min="7930" max="7930" width="12.140625" style="49" customWidth="1"/>
    <col min="7931" max="7931" width="9.5703125" style="49" customWidth="1"/>
    <col min="7932" max="7932" width="14.42578125" style="49" customWidth="1"/>
    <col min="7933" max="7933" width="29.85546875" style="49" customWidth="1"/>
    <col min="7934" max="7934" width="9.42578125" style="49" bestFit="1" customWidth="1"/>
    <col min="7935" max="8179" width="9.140625" style="49"/>
    <col min="8180" max="8180" width="54.5703125" style="49" customWidth="1"/>
    <col min="8181" max="8181" width="16.42578125" style="49" customWidth="1"/>
    <col min="8182" max="8182" width="16" style="49" customWidth="1"/>
    <col min="8183" max="8183" width="16.28515625" style="49" customWidth="1"/>
    <col min="8184" max="8184" width="24.28515625" style="49" customWidth="1"/>
    <col min="8185" max="8185" width="14.28515625" style="49" customWidth="1"/>
    <col min="8186" max="8186" width="12.140625" style="49" customWidth="1"/>
    <col min="8187" max="8187" width="9.5703125" style="49" customWidth="1"/>
    <col min="8188" max="8188" width="14.42578125" style="49" customWidth="1"/>
    <col min="8189" max="8189" width="29.85546875" style="49" customWidth="1"/>
    <col min="8190" max="8190" width="9.42578125" style="49" bestFit="1" customWidth="1"/>
    <col min="8191" max="8435" width="9.140625" style="49"/>
    <col min="8436" max="8436" width="54.5703125" style="49" customWidth="1"/>
    <col min="8437" max="8437" width="16.42578125" style="49" customWidth="1"/>
    <col min="8438" max="8438" width="16" style="49" customWidth="1"/>
    <col min="8439" max="8439" width="16.28515625" style="49" customWidth="1"/>
    <col min="8440" max="8440" width="24.28515625" style="49" customWidth="1"/>
    <col min="8441" max="8441" width="14.28515625" style="49" customWidth="1"/>
    <col min="8442" max="8442" width="12.140625" style="49" customWidth="1"/>
    <col min="8443" max="8443" width="9.5703125" style="49" customWidth="1"/>
    <col min="8444" max="8444" width="14.42578125" style="49" customWidth="1"/>
    <col min="8445" max="8445" width="29.85546875" style="49" customWidth="1"/>
    <col min="8446" max="8446" width="9.42578125" style="49" bestFit="1" customWidth="1"/>
    <col min="8447" max="8691" width="9.140625" style="49"/>
    <col min="8692" max="8692" width="54.5703125" style="49" customWidth="1"/>
    <col min="8693" max="8693" width="16.42578125" style="49" customWidth="1"/>
    <col min="8694" max="8694" width="16" style="49" customWidth="1"/>
    <col min="8695" max="8695" width="16.28515625" style="49" customWidth="1"/>
    <col min="8696" max="8696" width="24.28515625" style="49" customWidth="1"/>
    <col min="8697" max="8697" width="14.28515625" style="49" customWidth="1"/>
    <col min="8698" max="8698" width="12.140625" style="49" customWidth="1"/>
    <col min="8699" max="8699" width="9.5703125" style="49" customWidth="1"/>
    <col min="8700" max="8700" width="14.42578125" style="49" customWidth="1"/>
    <col min="8701" max="8701" width="29.85546875" style="49" customWidth="1"/>
    <col min="8702" max="8702" width="9.42578125" style="49" bestFit="1" customWidth="1"/>
    <col min="8703" max="8947" width="9.140625" style="49"/>
    <col min="8948" max="8948" width="54.5703125" style="49" customWidth="1"/>
    <col min="8949" max="8949" width="16.42578125" style="49" customWidth="1"/>
    <col min="8950" max="8950" width="16" style="49" customWidth="1"/>
    <col min="8951" max="8951" width="16.28515625" style="49" customWidth="1"/>
    <col min="8952" max="8952" width="24.28515625" style="49" customWidth="1"/>
    <col min="8953" max="8953" width="14.28515625" style="49" customWidth="1"/>
    <col min="8954" max="8954" width="12.140625" style="49" customWidth="1"/>
    <col min="8955" max="8955" width="9.5703125" style="49" customWidth="1"/>
    <col min="8956" max="8956" width="14.42578125" style="49" customWidth="1"/>
    <col min="8957" max="8957" width="29.85546875" style="49" customWidth="1"/>
    <col min="8958" max="8958" width="9.42578125" style="49" bestFit="1" customWidth="1"/>
    <col min="8959" max="9203" width="9.140625" style="49"/>
    <col min="9204" max="9204" width="54.5703125" style="49" customWidth="1"/>
    <col min="9205" max="9205" width="16.42578125" style="49" customWidth="1"/>
    <col min="9206" max="9206" width="16" style="49" customWidth="1"/>
    <col min="9207" max="9207" width="16.28515625" style="49" customWidth="1"/>
    <col min="9208" max="9208" width="24.28515625" style="49" customWidth="1"/>
    <col min="9209" max="9209" width="14.28515625" style="49" customWidth="1"/>
    <col min="9210" max="9210" width="12.140625" style="49" customWidth="1"/>
    <col min="9211" max="9211" width="9.5703125" style="49" customWidth="1"/>
    <col min="9212" max="9212" width="14.42578125" style="49" customWidth="1"/>
    <col min="9213" max="9213" width="29.85546875" style="49" customWidth="1"/>
    <col min="9214" max="9214" width="9.42578125" style="49" bestFit="1" customWidth="1"/>
    <col min="9215" max="9459" width="9.140625" style="49"/>
    <col min="9460" max="9460" width="54.5703125" style="49" customWidth="1"/>
    <col min="9461" max="9461" width="16.42578125" style="49" customWidth="1"/>
    <col min="9462" max="9462" width="16" style="49" customWidth="1"/>
    <col min="9463" max="9463" width="16.28515625" style="49" customWidth="1"/>
    <col min="9464" max="9464" width="24.28515625" style="49" customWidth="1"/>
    <col min="9465" max="9465" width="14.28515625" style="49" customWidth="1"/>
    <col min="9466" max="9466" width="12.140625" style="49" customWidth="1"/>
    <col min="9467" max="9467" width="9.5703125" style="49" customWidth="1"/>
    <col min="9468" max="9468" width="14.42578125" style="49" customWidth="1"/>
    <col min="9469" max="9469" width="29.85546875" style="49" customWidth="1"/>
    <col min="9470" max="9470" width="9.42578125" style="49" bestFit="1" customWidth="1"/>
    <col min="9471" max="9715" width="9.140625" style="49"/>
    <col min="9716" max="9716" width="54.5703125" style="49" customWidth="1"/>
    <col min="9717" max="9717" width="16.42578125" style="49" customWidth="1"/>
    <col min="9718" max="9718" width="16" style="49" customWidth="1"/>
    <col min="9719" max="9719" width="16.28515625" style="49" customWidth="1"/>
    <col min="9720" max="9720" width="24.28515625" style="49" customWidth="1"/>
    <col min="9721" max="9721" width="14.28515625" style="49" customWidth="1"/>
    <col min="9722" max="9722" width="12.140625" style="49" customWidth="1"/>
    <col min="9723" max="9723" width="9.5703125" style="49" customWidth="1"/>
    <col min="9724" max="9724" width="14.42578125" style="49" customWidth="1"/>
    <col min="9725" max="9725" width="29.85546875" style="49" customWidth="1"/>
    <col min="9726" max="9726" width="9.42578125" style="49" bestFit="1" customWidth="1"/>
    <col min="9727" max="9971" width="9.140625" style="49"/>
    <col min="9972" max="9972" width="54.5703125" style="49" customWidth="1"/>
    <col min="9973" max="9973" width="16.42578125" style="49" customWidth="1"/>
    <col min="9974" max="9974" width="16" style="49" customWidth="1"/>
    <col min="9975" max="9975" width="16.28515625" style="49" customWidth="1"/>
    <col min="9976" max="9976" width="24.28515625" style="49" customWidth="1"/>
    <col min="9977" max="9977" width="14.28515625" style="49" customWidth="1"/>
    <col min="9978" max="9978" width="12.140625" style="49" customWidth="1"/>
    <col min="9979" max="9979" width="9.5703125" style="49" customWidth="1"/>
    <col min="9980" max="9980" width="14.42578125" style="49" customWidth="1"/>
    <col min="9981" max="9981" width="29.85546875" style="49" customWidth="1"/>
    <col min="9982" max="9982" width="9.42578125" style="49" bestFit="1" customWidth="1"/>
    <col min="9983" max="10227" width="9.140625" style="49"/>
    <col min="10228" max="10228" width="54.5703125" style="49" customWidth="1"/>
    <col min="10229" max="10229" width="16.42578125" style="49" customWidth="1"/>
    <col min="10230" max="10230" width="16" style="49" customWidth="1"/>
    <col min="10231" max="10231" width="16.28515625" style="49" customWidth="1"/>
    <col min="10232" max="10232" width="24.28515625" style="49" customWidth="1"/>
    <col min="10233" max="10233" width="14.28515625" style="49" customWidth="1"/>
    <col min="10234" max="10234" width="12.140625" style="49" customWidth="1"/>
    <col min="10235" max="10235" width="9.5703125" style="49" customWidth="1"/>
    <col min="10236" max="10236" width="14.42578125" style="49" customWidth="1"/>
    <col min="10237" max="10237" width="29.85546875" style="49" customWidth="1"/>
    <col min="10238" max="10238" width="9.42578125" style="49" bestFit="1" customWidth="1"/>
    <col min="10239" max="10483" width="9.140625" style="49"/>
    <col min="10484" max="10484" width="54.5703125" style="49" customWidth="1"/>
    <col min="10485" max="10485" width="16.42578125" style="49" customWidth="1"/>
    <col min="10486" max="10486" width="16" style="49" customWidth="1"/>
    <col min="10487" max="10487" width="16.28515625" style="49" customWidth="1"/>
    <col min="10488" max="10488" width="24.28515625" style="49" customWidth="1"/>
    <col min="10489" max="10489" width="14.28515625" style="49" customWidth="1"/>
    <col min="10490" max="10490" width="12.140625" style="49" customWidth="1"/>
    <col min="10491" max="10491" width="9.5703125" style="49" customWidth="1"/>
    <col min="10492" max="10492" width="14.42578125" style="49" customWidth="1"/>
    <col min="10493" max="10493" width="29.85546875" style="49" customWidth="1"/>
    <col min="10494" max="10494" width="9.42578125" style="49" bestFit="1" customWidth="1"/>
    <col min="10495" max="10739" width="9.140625" style="49"/>
    <col min="10740" max="10740" width="54.5703125" style="49" customWidth="1"/>
    <col min="10741" max="10741" width="16.42578125" style="49" customWidth="1"/>
    <col min="10742" max="10742" width="16" style="49" customWidth="1"/>
    <col min="10743" max="10743" width="16.28515625" style="49" customWidth="1"/>
    <col min="10744" max="10744" width="24.28515625" style="49" customWidth="1"/>
    <col min="10745" max="10745" width="14.28515625" style="49" customWidth="1"/>
    <col min="10746" max="10746" width="12.140625" style="49" customWidth="1"/>
    <col min="10747" max="10747" width="9.5703125" style="49" customWidth="1"/>
    <col min="10748" max="10748" width="14.42578125" style="49" customWidth="1"/>
    <col min="10749" max="10749" width="29.85546875" style="49" customWidth="1"/>
    <col min="10750" max="10750" width="9.42578125" style="49" bestFit="1" customWidth="1"/>
    <col min="10751" max="10995" width="9.140625" style="49"/>
    <col min="10996" max="10996" width="54.5703125" style="49" customWidth="1"/>
    <col min="10997" max="10997" width="16.42578125" style="49" customWidth="1"/>
    <col min="10998" max="10998" width="16" style="49" customWidth="1"/>
    <col min="10999" max="10999" width="16.28515625" style="49" customWidth="1"/>
    <col min="11000" max="11000" width="24.28515625" style="49" customWidth="1"/>
    <col min="11001" max="11001" width="14.28515625" style="49" customWidth="1"/>
    <col min="11002" max="11002" width="12.140625" style="49" customWidth="1"/>
    <col min="11003" max="11003" width="9.5703125" style="49" customWidth="1"/>
    <col min="11004" max="11004" width="14.42578125" style="49" customWidth="1"/>
    <col min="11005" max="11005" width="29.85546875" style="49" customWidth="1"/>
    <col min="11006" max="11006" width="9.42578125" style="49" bestFit="1" customWidth="1"/>
    <col min="11007" max="11251" width="9.140625" style="49"/>
    <col min="11252" max="11252" width="54.5703125" style="49" customWidth="1"/>
    <col min="11253" max="11253" width="16.42578125" style="49" customWidth="1"/>
    <col min="11254" max="11254" width="16" style="49" customWidth="1"/>
    <col min="11255" max="11255" width="16.28515625" style="49" customWidth="1"/>
    <col min="11256" max="11256" width="24.28515625" style="49" customWidth="1"/>
    <col min="11257" max="11257" width="14.28515625" style="49" customWidth="1"/>
    <col min="11258" max="11258" width="12.140625" style="49" customWidth="1"/>
    <col min="11259" max="11259" width="9.5703125" style="49" customWidth="1"/>
    <col min="11260" max="11260" width="14.42578125" style="49" customWidth="1"/>
    <col min="11261" max="11261" width="29.85546875" style="49" customWidth="1"/>
    <col min="11262" max="11262" width="9.42578125" style="49" bestFit="1" customWidth="1"/>
    <col min="11263" max="11507" width="9.140625" style="49"/>
    <col min="11508" max="11508" width="54.5703125" style="49" customWidth="1"/>
    <col min="11509" max="11509" width="16.42578125" style="49" customWidth="1"/>
    <col min="11510" max="11510" width="16" style="49" customWidth="1"/>
    <col min="11511" max="11511" width="16.28515625" style="49" customWidth="1"/>
    <col min="11512" max="11512" width="24.28515625" style="49" customWidth="1"/>
    <col min="11513" max="11513" width="14.28515625" style="49" customWidth="1"/>
    <col min="11514" max="11514" width="12.140625" style="49" customWidth="1"/>
    <col min="11515" max="11515" width="9.5703125" style="49" customWidth="1"/>
    <col min="11516" max="11516" width="14.42578125" style="49" customWidth="1"/>
    <col min="11517" max="11517" width="29.85546875" style="49" customWidth="1"/>
    <col min="11518" max="11518" width="9.42578125" style="49" bestFit="1" customWidth="1"/>
    <col min="11519" max="11763" width="9.140625" style="49"/>
    <col min="11764" max="11764" width="54.5703125" style="49" customWidth="1"/>
    <col min="11765" max="11765" width="16.42578125" style="49" customWidth="1"/>
    <col min="11766" max="11766" width="16" style="49" customWidth="1"/>
    <col min="11767" max="11767" width="16.28515625" style="49" customWidth="1"/>
    <col min="11768" max="11768" width="24.28515625" style="49" customWidth="1"/>
    <col min="11769" max="11769" width="14.28515625" style="49" customWidth="1"/>
    <col min="11770" max="11770" width="12.140625" style="49" customWidth="1"/>
    <col min="11771" max="11771" width="9.5703125" style="49" customWidth="1"/>
    <col min="11772" max="11772" width="14.42578125" style="49" customWidth="1"/>
    <col min="11773" max="11773" width="29.85546875" style="49" customWidth="1"/>
    <col min="11774" max="11774" width="9.42578125" style="49" bestFit="1" customWidth="1"/>
    <col min="11775" max="12019" width="9.140625" style="49"/>
    <col min="12020" max="12020" width="54.5703125" style="49" customWidth="1"/>
    <col min="12021" max="12021" width="16.42578125" style="49" customWidth="1"/>
    <col min="12022" max="12022" width="16" style="49" customWidth="1"/>
    <col min="12023" max="12023" width="16.28515625" style="49" customWidth="1"/>
    <col min="12024" max="12024" width="24.28515625" style="49" customWidth="1"/>
    <col min="12025" max="12025" width="14.28515625" style="49" customWidth="1"/>
    <col min="12026" max="12026" width="12.140625" style="49" customWidth="1"/>
    <col min="12027" max="12027" width="9.5703125" style="49" customWidth="1"/>
    <col min="12028" max="12028" width="14.42578125" style="49" customWidth="1"/>
    <col min="12029" max="12029" width="29.85546875" style="49" customWidth="1"/>
    <col min="12030" max="12030" width="9.42578125" style="49" bestFit="1" customWidth="1"/>
    <col min="12031" max="12275" width="9.140625" style="49"/>
    <col min="12276" max="12276" width="54.5703125" style="49" customWidth="1"/>
    <col min="12277" max="12277" width="16.42578125" style="49" customWidth="1"/>
    <col min="12278" max="12278" width="16" style="49" customWidth="1"/>
    <col min="12279" max="12279" width="16.28515625" style="49" customWidth="1"/>
    <col min="12280" max="12280" width="24.28515625" style="49" customWidth="1"/>
    <col min="12281" max="12281" width="14.28515625" style="49" customWidth="1"/>
    <col min="12282" max="12282" width="12.140625" style="49" customWidth="1"/>
    <col min="12283" max="12283" width="9.5703125" style="49" customWidth="1"/>
    <col min="12284" max="12284" width="14.42578125" style="49" customWidth="1"/>
    <col min="12285" max="12285" width="29.85546875" style="49" customWidth="1"/>
    <col min="12286" max="12286" width="9.42578125" style="49" bestFit="1" customWidth="1"/>
    <col min="12287" max="12531" width="9.140625" style="49"/>
    <col min="12532" max="12532" width="54.5703125" style="49" customWidth="1"/>
    <col min="12533" max="12533" width="16.42578125" style="49" customWidth="1"/>
    <col min="12534" max="12534" width="16" style="49" customWidth="1"/>
    <col min="12535" max="12535" width="16.28515625" style="49" customWidth="1"/>
    <col min="12536" max="12536" width="24.28515625" style="49" customWidth="1"/>
    <col min="12537" max="12537" width="14.28515625" style="49" customWidth="1"/>
    <col min="12538" max="12538" width="12.140625" style="49" customWidth="1"/>
    <col min="12539" max="12539" width="9.5703125" style="49" customWidth="1"/>
    <col min="12540" max="12540" width="14.42578125" style="49" customWidth="1"/>
    <col min="12541" max="12541" width="29.85546875" style="49" customWidth="1"/>
    <col min="12542" max="12542" width="9.42578125" style="49" bestFit="1" customWidth="1"/>
    <col min="12543" max="12787" width="9.140625" style="49"/>
    <col min="12788" max="12788" width="54.5703125" style="49" customWidth="1"/>
    <col min="12789" max="12789" width="16.42578125" style="49" customWidth="1"/>
    <col min="12790" max="12790" width="16" style="49" customWidth="1"/>
    <col min="12791" max="12791" width="16.28515625" style="49" customWidth="1"/>
    <col min="12792" max="12792" width="24.28515625" style="49" customWidth="1"/>
    <col min="12793" max="12793" width="14.28515625" style="49" customWidth="1"/>
    <col min="12794" max="12794" width="12.140625" style="49" customWidth="1"/>
    <col min="12795" max="12795" width="9.5703125" style="49" customWidth="1"/>
    <col min="12796" max="12796" width="14.42578125" style="49" customWidth="1"/>
    <col min="12797" max="12797" width="29.85546875" style="49" customWidth="1"/>
    <col min="12798" max="12798" width="9.42578125" style="49" bestFit="1" customWidth="1"/>
    <col min="12799" max="13043" width="9.140625" style="49"/>
    <col min="13044" max="13044" width="54.5703125" style="49" customWidth="1"/>
    <col min="13045" max="13045" width="16.42578125" style="49" customWidth="1"/>
    <col min="13046" max="13046" width="16" style="49" customWidth="1"/>
    <col min="13047" max="13047" width="16.28515625" style="49" customWidth="1"/>
    <col min="13048" max="13048" width="24.28515625" style="49" customWidth="1"/>
    <col min="13049" max="13049" width="14.28515625" style="49" customWidth="1"/>
    <col min="13050" max="13050" width="12.140625" style="49" customWidth="1"/>
    <col min="13051" max="13051" width="9.5703125" style="49" customWidth="1"/>
    <col min="13052" max="13052" width="14.42578125" style="49" customWidth="1"/>
    <col min="13053" max="13053" width="29.85546875" style="49" customWidth="1"/>
    <col min="13054" max="13054" width="9.42578125" style="49" bestFit="1" customWidth="1"/>
    <col min="13055" max="13299" width="9.140625" style="49"/>
    <col min="13300" max="13300" width="54.5703125" style="49" customWidth="1"/>
    <col min="13301" max="13301" width="16.42578125" style="49" customWidth="1"/>
    <col min="13302" max="13302" width="16" style="49" customWidth="1"/>
    <col min="13303" max="13303" width="16.28515625" style="49" customWidth="1"/>
    <col min="13304" max="13304" width="24.28515625" style="49" customWidth="1"/>
    <col min="13305" max="13305" width="14.28515625" style="49" customWidth="1"/>
    <col min="13306" max="13306" width="12.140625" style="49" customWidth="1"/>
    <col min="13307" max="13307" width="9.5703125" style="49" customWidth="1"/>
    <col min="13308" max="13308" width="14.42578125" style="49" customWidth="1"/>
    <col min="13309" max="13309" width="29.85546875" style="49" customWidth="1"/>
    <col min="13310" max="13310" width="9.42578125" style="49" bestFit="1" customWidth="1"/>
    <col min="13311" max="13555" width="9.140625" style="49"/>
    <col min="13556" max="13556" width="54.5703125" style="49" customWidth="1"/>
    <col min="13557" max="13557" width="16.42578125" style="49" customWidth="1"/>
    <col min="13558" max="13558" width="16" style="49" customWidth="1"/>
    <col min="13559" max="13559" width="16.28515625" style="49" customWidth="1"/>
    <col min="13560" max="13560" width="24.28515625" style="49" customWidth="1"/>
    <col min="13561" max="13561" width="14.28515625" style="49" customWidth="1"/>
    <col min="13562" max="13562" width="12.140625" style="49" customWidth="1"/>
    <col min="13563" max="13563" width="9.5703125" style="49" customWidth="1"/>
    <col min="13564" max="13564" width="14.42578125" style="49" customWidth="1"/>
    <col min="13565" max="13565" width="29.85546875" style="49" customWidth="1"/>
    <col min="13566" max="13566" width="9.42578125" style="49" bestFit="1" customWidth="1"/>
    <col min="13567" max="13811" width="9.140625" style="49"/>
    <col min="13812" max="13812" width="54.5703125" style="49" customWidth="1"/>
    <col min="13813" max="13813" width="16.42578125" style="49" customWidth="1"/>
    <col min="13814" max="13814" width="16" style="49" customWidth="1"/>
    <col min="13815" max="13815" width="16.28515625" style="49" customWidth="1"/>
    <col min="13816" max="13816" width="24.28515625" style="49" customWidth="1"/>
    <col min="13817" max="13817" width="14.28515625" style="49" customWidth="1"/>
    <col min="13818" max="13818" width="12.140625" style="49" customWidth="1"/>
    <col min="13819" max="13819" width="9.5703125" style="49" customWidth="1"/>
    <col min="13820" max="13820" width="14.42578125" style="49" customWidth="1"/>
    <col min="13821" max="13821" width="29.85546875" style="49" customWidth="1"/>
    <col min="13822" max="13822" width="9.42578125" style="49" bestFit="1" customWidth="1"/>
    <col min="13823" max="14067" width="9.140625" style="49"/>
    <col min="14068" max="14068" width="54.5703125" style="49" customWidth="1"/>
    <col min="14069" max="14069" width="16.42578125" style="49" customWidth="1"/>
    <col min="14070" max="14070" width="16" style="49" customWidth="1"/>
    <col min="14071" max="14071" width="16.28515625" style="49" customWidth="1"/>
    <col min="14072" max="14072" width="24.28515625" style="49" customWidth="1"/>
    <col min="14073" max="14073" width="14.28515625" style="49" customWidth="1"/>
    <col min="14074" max="14074" width="12.140625" style="49" customWidth="1"/>
    <col min="14075" max="14075" width="9.5703125" style="49" customWidth="1"/>
    <col min="14076" max="14076" width="14.42578125" style="49" customWidth="1"/>
    <col min="14077" max="14077" width="29.85546875" style="49" customWidth="1"/>
    <col min="14078" max="14078" width="9.42578125" style="49" bestFit="1" customWidth="1"/>
    <col min="14079" max="14323" width="9.140625" style="49"/>
    <col min="14324" max="14324" width="54.5703125" style="49" customWidth="1"/>
    <col min="14325" max="14325" width="16.42578125" style="49" customWidth="1"/>
    <col min="14326" max="14326" width="16" style="49" customWidth="1"/>
    <col min="14327" max="14327" width="16.28515625" style="49" customWidth="1"/>
    <col min="14328" max="14328" width="24.28515625" style="49" customWidth="1"/>
    <col min="14329" max="14329" width="14.28515625" style="49" customWidth="1"/>
    <col min="14330" max="14330" width="12.140625" style="49" customWidth="1"/>
    <col min="14331" max="14331" width="9.5703125" style="49" customWidth="1"/>
    <col min="14332" max="14332" width="14.42578125" style="49" customWidth="1"/>
    <col min="14333" max="14333" width="29.85546875" style="49" customWidth="1"/>
    <col min="14334" max="14334" width="9.42578125" style="49" bestFit="1" customWidth="1"/>
    <col min="14335" max="14579" width="9.140625" style="49"/>
    <col min="14580" max="14580" width="54.5703125" style="49" customWidth="1"/>
    <col min="14581" max="14581" width="16.42578125" style="49" customWidth="1"/>
    <col min="14582" max="14582" width="16" style="49" customWidth="1"/>
    <col min="14583" max="14583" width="16.28515625" style="49" customWidth="1"/>
    <col min="14584" max="14584" width="24.28515625" style="49" customWidth="1"/>
    <col min="14585" max="14585" width="14.28515625" style="49" customWidth="1"/>
    <col min="14586" max="14586" width="12.140625" style="49" customWidth="1"/>
    <col min="14587" max="14587" width="9.5703125" style="49" customWidth="1"/>
    <col min="14588" max="14588" width="14.42578125" style="49" customWidth="1"/>
    <col min="14589" max="14589" width="29.85546875" style="49" customWidth="1"/>
    <col min="14590" max="14590" width="9.42578125" style="49" bestFit="1" customWidth="1"/>
    <col min="14591" max="14835" width="9.140625" style="49"/>
    <col min="14836" max="14836" width="54.5703125" style="49" customWidth="1"/>
    <col min="14837" max="14837" width="16.42578125" style="49" customWidth="1"/>
    <col min="14838" max="14838" width="16" style="49" customWidth="1"/>
    <col min="14839" max="14839" width="16.28515625" style="49" customWidth="1"/>
    <col min="14840" max="14840" width="24.28515625" style="49" customWidth="1"/>
    <col min="14841" max="14841" width="14.28515625" style="49" customWidth="1"/>
    <col min="14842" max="14842" width="12.140625" style="49" customWidth="1"/>
    <col min="14843" max="14843" width="9.5703125" style="49" customWidth="1"/>
    <col min="14844" max="14844" width="14.42578125" style="49" customWidth="1"/>
    <col min="14845" max="14845" width="29.85546875" style="49" customWidth="1"/>
    <col min="14846" max="14846" width="9.42578125" style="49" bestFit="1" customWidth="1"/>
    <col min="14847" max="15091" width="9.140625" style="49"/>
    <col min="15092" max="15092" width="54.5703125" style="49" customWidth="1"/>
    <col min="15093" max="15093" width="16.42578125" style="49" customWidth="1"/>
    <col min="15094" max="15094" width="16" style="49" customWidth="1"/>
    <col min="15095" max="15095" width="16.28515625" style="49" customWidth="1"/>
    <col min="15096" max="15096" width="24.28515625" style="49" customWidth="1"/>
    <col min="15097" max="15097" width="14.28515625" style="49" customWidth="1"/>
    <col min="15098" max="15098" width="12.140625" style="49" customWidth="1"/>
    <col min="15099" max="15099" width="9.5703125" style="49" customWidth="1"/>
    <col min="15100" max="15100" width="14.42578125" style="49" customWidth="1"/>
    <col min="15101" max="15101" width="29.85546875" style="49" customWidth="1"/>
    <col min="15102" max="15102" width="9.42578125" style="49" bestFit="1" customWidth="1"/>
    <col min="15103" max="15347" width="9.140625" style="49"/>
    <col min="15348" max="15348" width="54.5703125" style="49" customWidth="1"/>
    <col min="15349" max="15349" width="16.42578125" style="49" customWidth="1"/>
    <col min="15350" max="15350" width="16" style="49" customWidth="1"/>
    <col min="15351" max="15351" width="16.28515625" style="49" customWidth="1"/>
    <col min="15352" max="15352" width="24.28515625" style="49" customWidth="1"/>
    <col min="15353" max="15353" width="14.28515625" style="49" customWidth="1"/>
    <col min="15354" max="15354" width="12.140625" style="49" customWidth="1"/>
    <col min="15355" max="15355" width="9.5703125" style="49" customWidth="1"/>
    <col min="15356" max="15356" width="14.42578125" style="49" customWidth="1"/>
    <col min="15357" max="15357" width="29.85546875" style="49" customWidth="1"/>
    <col min="15358" max="15358" width="9.42578125" style="49" bestFit="1" customWidth="1"/>
    <col min="15359" max="15603" width="9.140625" style="49"/>
    <col min="15604" max="15604" width="54.5703125" style="49" customWidth="1"/>
    <col min="15605" max="15605" width="16.42578125" style="49" customWidth="1"/>
    <col min="15606" max="15606" width="16" style="49" customWidth="1"/>
    <col min="15607" max="15607" width="16.28515625" style="49" customWidth="1"/>
    <col min="15608" max="15608" width="24.28515625" style="49" customWidth="1"/>
    <col min="15609" max="15609" width="14.28515625" style="49" customWidth="1"/>
    <col min="15610" max="15610" width="12.140625" style="49" customWidth="1"/>
    <col min="15611" max="15611" width="9.5703125" style="49" customWidth="1"/>
    <col min="15612" max="15612" width="14.42578125" style="49" customWidth="1"/>
    <col min="15613" max="15613" width="29.85546875" style="49" customWidth="1"/>
    <col min="15614" max="15614" width="9.42578125" style="49" bestFit="1" customWidth="1"/>
    <col min="15615" max="15859" width="9.140625" style="49"/>
    <col min="15860" max="15860" width="54.5703125" style="49" customWidth="1"/>
    <col min="15861" max="15861" width="16.42578125" style="49" customWidth="1"/>
    <col min="15862" max="15862" width="16" style="49" customWidth="1"/>
    <col min="15863" max="15863" width="16.28515625" style="49" customWidth="1"/>
    <col min="15864" max="15864" width="24.28515625" style="49" customWidth="1"/>
    <col min="15865" max="15865" width="14.28515625" style="49" customWidth="1"/>
    <col min="15866" max="15866" width="12.140625" style="49" customWidth="1"/>
    <col min="15867" max="15867" width="9.5703125" style="49" customWidth="1"/>
    <col min="15868" max="15868" width="14.42578125" style="49" customWidth="1"/>
    <col min="15869" max="15869" width="29.85546875" style="49" customWidth="1"/>
    <col min="15870" max="15870" width="9.42578125" style="49" bestFit="1" customWidth="1"/>
    <col min="15871" max="16115" width="9.140625" style="49"/>
    <col min="16116" max="16116" width="54.5703125" style="49" customWidth="1"/>
    <col min="16117" max="16117" width="16.42578125" style="49" customWidth="1"/>
    <col min="16118" max="16118" width="16" style="49" customWidth="1"/>
    <col min="16119" max="16119" width="16.28515625" style="49" customWidth="1"/>
    <col min="16120" max="16120" width="24.28515625" style="49" customWidth="1"/>
    <col min="16121" max="16121" width="14.28515625" style="49" customWidth="1"/>
    <col min="16122" max="16122" width="12.140625" style="49" customWidth="1"/>
    <col min="16123" max="16123" width="9.5703125" style="49" customWidth="1"/>
    <col min="16124" max="16124" width="14.42578125" style="49" customWidth="1"/>
    <col min="16125" max="16125" width="29.85546875" style="49" customWidth="1"/>
    <col min="16126" max="16126" width="9.42578125" style="49" bestFit="1" customWidth="1"/>
    <col min="16127" max="16384" width="9.140625" style="49"/>
  </cols>
  <sheetData>
    <row r="1" spans="1:12" ht="18" hidden="1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2" ht="15.75" hidden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</row>
    <row r="3" spans="1:12" ht="18" hidden="1" x14ac:dyDescent="0.2">
      <c r="A3" s="2"/>
      <c r="B3" s="2"/>
      <c r="C3" s="2"/>
      <c r="D3" s="2"/>
      <c r="E3" s="2"/>
      <c r="F3" s="2"/>
      <c r="G3" s="2"/>
      <c r="H3" s="18"/>
      <c r="I3" s="18"/>
      <c r="J3" s="18"/>
    </row>
    <row r="4" spans="1:12" ht="15.75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</row>
    <row r="5" spans="1:12" ht="18" x14ac:dyDescent="0.2">
      <c r="A5" s="2"/>
      <c r="B5" s="2"/>
      <c r="C5" s="2"/>
      <c r="D5" s="2"/>
      <c r="E5" s="2"/>
      <c r="F5" s="2"/>
      <c r="G5" s="2"/>
      <c r="H5" s="18"/>
      <c r="I5" s="18"/>
      <c r="J5" s="18"/>
    </row>
    <row r="6" spans="1:12" ht="15.75" customHeight="1" x14ac:dyDescent="0.2">
      <c r="A6" s="142" t="s">
        <v>207</v>
      </c>
      <c r="B6" s="142"/>
      <c r="C6" s="142"/>
      <c r="D6" s="142"/>
      <c r="E6" s="142"/>
      <c r="F6" s="142"/>
      <c r="G6" s="142"/>
      <c r="H6" s="63"/>
      <c r="I6" s="63"/>
      <c r="J6" s="63"/>
    </row>
    <row r="7" spans="1:12" ht="15.75" customHeight="1" x14ac:dyDescent="0.2">
      <c r="A7" s="2"/>
      <c r="B7" s="2"/>
      <c r="C7" s="2"/>
      <c r="D7" s="2"/>
      <c r="E7" s="2"/>
      <c r="F7" s="2"/>
      <c r="G7" s="2"/>
      <c r="H7" s="18"/>
      <c r="I7" s="18"/>
      <c r="J7" s="18"/>
    </row>
    <row r="8" spans="1:12" s="21" customFormat="1" ht="57" x14ac:dyDescent="0.25">
      <c r="A8" s="19" t="s">
        <v>3</v>
      </c>
      <c r="B8" s="20" t="s">
        <v>375</v>
      </c>
      <c r="C8" s="20" t="s">
        <v>376</v>
      </c>
      <c r="D8" s="20" t="s">
        <v>377</v>
      </c>
      <c r="E8" s="20" t="s">
        <v>378</v>
      </c>
      <c r="F8" s="20" t="s">
        <v>359</v>
      </c>
      <c r="G8" s="20" t="s">
        <v>357</v>
      </c>
    </row>
    <row r="9" spans="1:12" s="24" customFormat="1" ht="15" x14ac:dyDescent="0.25">
      <c r="A9" s="22">
        <v>1</v>
      </c>
      <c r="B9" s="23">
        <v>2</v>
      </c>
      <c r="C9" s="23">
        <v>3</v>
      </c>
      <c r="D9" s="23">
        <v>4.3333333333333304</v>
      </c>
      <c r="E9" s="23">
        <v>5.0833333333333304</v>
      </c>
      <c r="F9" s="23">
        <v>6</v>
      </c>
      <c r="G9" s="23">
        <v>7</v>
      </c>
      <c r="H9"/>
      <c r="I9"/>
      <c r="J9"/>
      <c r="K9"/>
    </row>
    <row r="10" spans="1:12" ht="15" hidden="1" customHeight="1" x14ac:dyDescent="0.25">
      <c r="A10"/>
      <c r="B10"/>
      <c r="C10"/>
      <c r="D10"/>
      <c r="E10"/>
      <c r="F10"/>
      <c r="G10"/>
      <c r="H10"/>
      <c r="I10"/>
      <c r="J10"/>
      <c r="K10"/>
    </row>
    <row r="11" spans="1:12" ht="15" hidden="1" customHeight="1" x14ac:dyDescent="0.25">
      <c r="A11"/>
      <c r="B11"/>
      <c r="C11"/>
      <c r="D11"/>
      <c r="E11"/>
      <c r="F11"/>
      <c r="G11"/>
    </row>
    <row r="12" spans="1:12" ht="51" hidden="1" customHeight="1" x14ac:dyDescent="0.2">
      <c r="A12" s="61" t="s">
        <v>24</v>
      </c>
      <c r="B12" s="28" t="s">
        <v>25</v>
      </c>
      <c r="C12" s="28" t="s">
        <v>26</v>
      </c>
      <c r="D12" s="28" t="s">
        <v>27</v>
      </c>
      <c r="E12" s="28" t="s">
        <v>28</v>
      </c>
      <c r="F12" s="28" t="s">
        <v>80</v>
      </c>
      <c r="G12" s="28" t="s">
        <v>29</v>
      </c>
      <c r="H12" s="42"/>
      <c r="I12" s="48"/>
      <c r="J12" s="48"/>
      <c r="K12" s="48"/>
      <c r="L12" s="48"/>
    </row>
    <row r="13" spans="1:12" ht="12.75" hidden="1" customHeight="1" x14ac:dyDescent="0.2">
      <c r="A13" s="61" t="s">
        <v>30</v>
      </c>
      <c r="B13" s="62" t="s">
        <v>31</v>
      </c>
      <c r="C13" s="62" t="s">
        <v>31</v>
      </c>
      <c r="D13" s="62" t="s">
        <v>31</v>
      </c>
      <c r="E13" s="62" t="s">
        <v>31</v>
      </c>
      <c r="F13" s="62" t="s">
        <v>24</v>
      </c>
      <c r="G13" s="62" t="s">
        <v>24</v>
      </c>
      <c r="H13" s="42"/>
      <c r="I13" s="48"/>
      <c r="J13" s="48"/>
      <c r="K13" s="48"/>
      <c r="L13" s="48"/>
    </row>
    <row r="14" spans="1:12" x14ac:dyDescent="0.2">
      <c r="A14" s="30" t="s">
        <v>32</v>
      </c>
      <c r="B14" s="111">
        <f>+B15+B18+B20+B27</f>
        <v>14019556.530000001</v>
      </c>
      <c r="C14" s="112">
        <f>+C15+C18+C20+C27</f>
        <v>144072430</v>
      </c>
      <c r="D14" s="112">
        <f>+D15+D18+D20+D27</f>
        <v>144072430</v>
      </c>
      <c r="E14" s="117">
        <f>+E15+E18+E20+E27</f>
        <v>39837847.950000003</v>
      </c>
      <c r="F14" s="35">
        <f>+E14/B14*100</f>
        <v>284.15911633689882</v>
      </c>
      <c r="G14" s="35">
        <f>+E14/D14*100</f>
        <v>27.651263985760501</v>
      </c>
      <c r="H14" s="35">
        <v>110.626093105895</v>
      </c>
      <c r="I14" s="35">
        <v>23.285528573942099</v>
      </c>
      <c r="J14" s="57"/>
      <c r="K14" s="57"/>
      <c r="L14" s="57"/>
    </row>
    <row r="15" spans="1:12" x14ac:dyDescent="0.2">
      <c r="A15" s="33" t="s">
        <v>208</v>
      </c>
      <c r="B15" s="111">
        <f>+B16+B17</f>
        <v>3817081.7199999997</v>
      </c>
      <c r="C15" s="112">
        <f>+C16+C17</f>
        <v>20452420</v>
      </c>
      <c r="D15" s="112">
        <f>+D16+D17</f>
        <v>20452420</v>
      </c>
      <c r="E15" s="35">
        <f>+E16+E17</f>
        <v>6656959.4399999995</v>
      </c>
      <c r="F15" s="35">
        <f t="shared" ref="F15:F41" si="0">+E15/B15*100</f>
        <v>174.39918577378532</v>
      </c>
      <c r="G15" s="35">
        <f t="shared" ref="G15:G41" si="1">+E15/D15*100</f>
        <v>32.548517192586495</v>
      </c>
      <c r="H15" s="35">
        <v>117.75102151982399</v>
      </c>
      <c r="I15" s="35">
        <v>31.099809778933501</v>
      </c>
      <c r="J15" s="64"/>
      <c r="K15" s="57"/>
      <c r="L15" s="57"/>
    </row>
    <row r="16" spans="1:12" x14ac:dyDescent="0.2">
      <c r="A16" s="38" t="s">
        <v>209</v>
      </c>
      <c r="B16" s="113">
        <v>3073080.86</v>
      </c>
      <c r="C16" s="114">
        <v>12008666</v>
      </c>
      <c r="D16" s="114">
        <v>12008666</v>
      </c>
      <c r="E16" s="106">
        <f>3610425.67+8807.13</f>
        <v>3619232.8</v>
      </c>
      <c r="F16" s="40">
        <f t="shared" si="0"/>
        <v>117.77213047365112</v>
      </c>
      <c r="G16" s="40">
        <f t="shared" si="1"/>
        <v>30.138508307250778</v>
      </c>
      <c r="H16" s="40">
        <v>119.300862856918</v>
      </c>
      <c r="I16" s="40">
        <v>30.5743736845466</v>
      </c>
      <c r="J16" s="67">
        <f>+B14-I16</f>
        <v>14019525.955626316</v>
      </c>
      <c r="K16" s="48"/>
      <c r="L16" s="48"/>
    </row>
    <row r="17" spans="1:12" x14ac:dyDescent="0.2">
      <c r="A17" s="38" t="s">
        <v>210</v>
      </c>
      <c r="B17" s="113">
        <v>744000.86</v>
      </c>
      <c r="C17" s="114">
        <v>8443754</v>
      </c>
      <c r="D17" s="114">
        <v>8443754</v>
      </c>
      <c r="E17" s="106">
        <f>666550.79+2371175.85</f>
        <v>3037726.64</v>
      </c>
      <c r="F17" s="40">
        <f t="shared" si="0"/>
        <v>408.29611944265764</v>
      </c>
      <c r="G17" s="40">
        <f t="shared" si="1"/>
        <v>35.976020144594457</v>
      </c>
      <c r="H17" s="40">
        <v>110.009954935995</v>
      </c>
      <c r="I17" s="40">
        <v>34.291931489272798</v>
      </c>
      <c r="J17" s="47"/>
      <c r="K17" s="48"/>
      <c r="L17" s="48"/>
    </row>
    <row r="18" spans="1:12" x14ac:dyDescent="0.2">
      <c r="A18" s="33" t="s">
        <v>211</v>
      </c>
      <c r="B18" s="111">
        <f>+B19</f>
        <v>148407.25</v>
      </c>
      <c r="C18" s="112">
        <v>324000</v>
      </c>
      <c r="D18" s="112">
        <v>324000</v>
      </c>
      <c r="E18" s="107">
        <v>163853.24</v>
      </c>
      <c r="F18" s="35">
        <f t="shared" si="0"/>
        <v>110.40784058730284</v>
      </c>
      <c r="G18" s="35">
        <f t="shared" si="1"/>
        <v>50.571987654320985</v>
      </c>
      <c r="H18" s="35">
        <v>110.37809053384299</v>
      </c>
      <c r="I18" s="35">
        <v>50.571987654320999</v>
      </c>
      <c r="J18" s="57"/>
      <c r="K18" s="57"/>
      <c r="L18" s="57"/>
    </row>
    <row r="19" spans="1:12" x14ac:dyDescent="0.2">
      <c r="A19" s="38" t="s">
        <v>212</v>
      </c>
      <c r="B19" s="113">
        <v>148407.25</v>
      </c>
      <c r="C19" s="114">
        <v>324000</v>
      </c>
      <c r="D19" s="114">
        <v>324000</v>
      </c>
      <c r="E19" s="106">
        <v>163853.24</v>
      </c>
      <c r="F19" s="40">
        <f t="shared" si="0"/>
        <v>110.40784058730284</v>
      </c>
      <c r="G19" s="40">
        <f t="shared" si="1"/>
        <v>50.571987654320985</v>
      </c>
      <c r="H19" s="40">
        <v>110.37809053384299</v>
      </c>
      <c r="I19" s="40">
        <v>50.571987654320999</v>
      </c>
      <c r="J19" s="47"/>
      <c r="K19" s="48"/>
      <c r="L19" s="48"/>
    </row>
    <row r="20" spans="1:12" x14ac:dyDescent="0.2">
      <c r="A20" s="33" t="s">
        <v>213</v>
      </c>
      <c r="B20" s="111">
        <f>+B21+B22+B23+B24+B26</f>
        <v>8914832.540000001</v>
      </c>
      <c r="C20" s="112">
        <f>+C21+C22+C23+C24+C25+C26</f>
        <v>118323510</v>
      </c>
      <c r="D20" s="112">
        <f>+D21+D22+D23+D24+D25+D26</f>
        <v>118323510</v>
      </c>
      <c r="E20" s="107">
        <f>+E21+E22+E23+E24+E25+E26</f>
        <v>28569145.800000001</v>
      </c>
      <c r="F20" s="35">
        <f t="shared" si="0"/>
        <v>320.46755417797226</v>
      </c>
      <c r="G20" s="35">
        <f t="shared" si="1"/>
        <v>24.144944483137799</v>
      </c>
      <c r="H20" s="35">
        <v>72.109035041071095</v>
      </c>
      <c r="I20" s="35">
        <v>13.775183321369999</v>
      </c>
      <c r="J20" s="57"/>
      <c r="K20" s="57"/>
      <c r="L20" s="57"/>
    </row>
    <row r="21" spans="1:12" x14ac:dyDescent="0.2">
      <c r="A21" s="38" t="s">
        <v>214</v>
      </c>
      <c r="B21" s="113">
        <v>183905.96</v>
      </c>
      <c r="C21" s="114">
        <v>4761075</v>
      </c>
      <c r="D21" s="114">
        <v>4761075</v>
      </c>
      <c r="E21" s="106">
        <v>8900</v>
      </c>
      <c r="F21" s="40">
        <f t="shared" si="0"/>
        <v>4.8394298912335421</v>
      </c>
      <c r="G21" s="40">
        <f t="shared" si="1"/>
        <v>0.1869325730008454</v>
      </c>
      <c r="H21" s="40">
        <v>4.8394298912335403</v>
      </c>
      <c r="I21" s="40">
        <v>0.18693257300085001</v>
      </c>
      <c r="J21" s="47"/>
      <c r="K21" s="48"/>
      <c r="L21" s="48"/>
    </row>
    <row r="22" spans="1:12" x14ac:dyDescent="0.2">
      <c r="A22" s="38" t="s">
        <v>215</v>
      </c>
      <c r="B22" s="113">
        <v>2941926.47</v>
      </c>
      <c r="C22" s="116"/>
      <c r="D22" s="115"/>
      <c r="E22" s="110"/>
      <c r="F22" s="45">
        <f t="shared" si="0"/>
        <v>0</v>
      </c>
      <c r="G22" s="45"/>
      <c r="H22" s="45"/>
      <c r="I22" s="45"/>
      <c r="J22" s="48" t="s">
        <v>222</v>
      </c>
      <c r="K22" s="48"/>
      <c r="L22" s="48"/>
    </row>
    <row r="23" spans="1:12" x14ac:dyDescent="0.2">
      <c r="A23" s="38" t="s">
        <v>216</v>
      </c>
      <c r="B23" s="113">
        <v>82087.11</v>
      </c>
      <c r="C23" s="114">
        <v>8118417</v>
      </c>
      <c r="D23" s="114">
        <v>8118417</v>
      </c>
      <c r="E23" s="106">
        <v>145647.73000000001</v>
      </c>
      <c r="F23" s="40">
        <f t="shared" si="0"/>
        <v>177.43069526993946</v>
      </c>
      <c r="G23" s="40">
        <f t="shared" si="1"/>
        <v>1.7940410057773577</v>
      </c>
      <c r="H23" s="40">
        <v>177.43069526993901</v>
      </c>
      <c r="I23" s="40">
        <v>1.7940410057773599</v>
      </c>
      <c r="J23" s="48"/>
      <c r="K23" s="48"/>
      <c r="L23" s="48"/>
    </row>
    <row r="24" spans="1:12" x14ac:dyDescent="0.2">
      <c r="A24" s="38" t="s">
        <v>217</v>
      </c>
      <c r="B24" s="113">
        <v>5211037.74</v>
      </c>
      <c r="C24" s="114">
        <v>93962576</v>
      </c>
      <c r="D24" s="114">
        <v>93962576</v>
      </c>
      <c r="E24" s="106">
        <f>5146019.26+421142.16+9435618.68+12262360.62</f>
        <v>27265140.719999999</v>
      </c>
      <c r="F24" s="40">
        <f t="shared" si="0"/>
        <v>523.21902239763847</v>
      </c>
      <c r="G24" s="40">
        <f t="shared" si="1"/>
        <v>29.017021329853705</v>
      </c>
      <c r="H24" s="40">
        <v>98.173190718172805</v>
      </c>
      <c r="I24" s="40">
        <v>22.909301497744501</v>
      </c>
      <c r="J24" s="48"/>
      <c r="K24" s="48"/>
      <c r="L24" s="48"/>
    </row>
    <row r="25" spans="1:12" x14ac:dyDescent="0.2">
      <c r="A25" s="38" t="s">
        <v>218</v>
      </c>
      <c r="B25" s="115"/>
      <c r="C25" s="114">
        <v>1697589</v>
      </c>
      <c r="D25" s="114">
        <v>1697589</v>
      </c>
      <c r="E25" s="110"/>
      <c r="F25" s="45"/>
      <c r="G25" s="45">
        <f t="shared" si="1"/>
        <v>0</v>
      </c>
      <c r="H25" s="45"/>
      <c r="I25" s="45"/>
      <c r="J25" s="48"/>
      <c r="K25" s="48"/>
      <c r="L25" s="48"/>
    </row>
    <row r="26" spans="1:12" x14ac:dyDescent="0.2">
      <c r="A26" s="38" t="s">
        <v>219</v>
      </c>
      <c r="B26" s="113">
        <v>495875.26</v>
      </c>
      <c r="C26" s="114">
        <v>9783853</v>
      </c>
      <c r="D26" s="114">
        <v>9783853</v>
      </c>
      <c r="E26" s="106">
        <v>1149457.3500000001</v>
      </c>
      <c r="F26" s="40">
        <f t="shared" si="0"/>
        <v>231.80373023651151</v>
      </c>
      <c r="G26" s="40">
        <f t="shared" si="1"/>
        <v>11.748514107887763</v>
      </c>
      <c r="H26" s="40">
        <v>231.803730236512</v>
      </c>
      <c r="I26" s="40">
        <v>11.7485141078878</v>
      </c>
      <c r="J26" s="48"/>
      <c r="K26" s="48"/>
      <c r="L26" s="48"/>
    </row>
    <row r="27" spans="1:12" x14ac:dyDescent="0.2">
      <c r="A27" s="33" t="s">
        <v>220</v>
      </c>
      <c r="B27" s="111">
        <f>+B28</f>
        <v>1139235.02</v>
      </c>
      <c r="C27" s="112">
        <v>4972500</v>
      </c>
      <c r="D27" s="112">
        <v>4972500</v>
      </c>
      <c r="E27" s="107">
        <v>4447889.47</v>
      </c>
      <c r="F27" s="35">
        <f t="shared" si="0"/>
        <v>390.42773369098148</v>
      </c>
      <c r="G27" s="35">
        <f t="shared" si="1"/>
        <v>89.449763097033681</v>
      </c>
      <c r="H27" s="35">
        <v>390.19825265792798</v>
      </c>
      <c r="I27" s="35">
        <v>89.449763097033696</v>
      </c>
      <c r="J27" s="57"/>
      <c r="K27" s="57"/>
      <c r="L27" s="57"/>
    </row>
    <row r="28" spans="1:12" x14ac:dyDescent="0.2">
      <c r="A28" s="38" t="s">
        <v>221</v>
      </c>
      <c r="B28" s="113">
        <f>1139235.02</f>
        <v>1139235.02</v>
      </c>
      <c r="C28" s="114">
        <f>4692500+30000+250000</f>
        <v>4972500</v>
      </c>
      <c r="D28" s="114">
        <v>4972500</v>
      </c>
      <c r="E28" s="106">
        <v>4447889.47</v>
      </c>
      <c r="F28" s="40">
        <f t="shared" si="0"/>
        <v>390.42773369098148</v>
      </c>
      <c r="G28" s="40">
        <f t="shared" si="1"/>
        <v>89.449763097033681</v>
      </c>
      <c r="H28" s="40">
        <v>390.19825265792798</v>
      </c>
      <c r="I28" s="40">
        <v>89.449763097033696</v>
      </c>
      <c r="J28" s="48"/>
      <c r="K28" s="48"/>
      <c r="L28" s="48"/>
    </row>
    <row r="29" spans="1:12" x14ac:dyDescent="0.2">
      <c r="A29" s="30" t="s">
        <v>82</v>
      </c>
      <c r="B29" s="111">
        <v>9624814.4600000009</v>
      </c>
      <c r="C29" s="112">
        <v>67346839</v>
      </c>
      <c r="D29" s="112">
        <v>67346839</v>
      </c>
      <c r="E29" s="107">
        <v>11229047.300000001</v>
      </c>
      <c r="F29" s="35">
        <f t="shared" si="0"/>
        <v>116.6676754826503</v>
      </c>
      <c r="G29" s="35">
        <f t="shared" si="1"/>
        <v>16.673458571678474</v>
      </c>
      <c r="H29" s="35">
        <v>116.66767548265</v>
      </c>
      <c r="I29" s="35">
        <v>16.673458571678498</v>
      </c>
      <c r="J29" s="57"/>
      <c r="K29" s="57"/>
      <c r="L29" s="57"/>
    </row>
    <row r="30" spans="1:12" x14ac:dyDescent="0.2">
      <c r="A30" s="33" t="s">
        <v>208</v>
      </c>
      <c r="B30" s="111">
        <v>3632220.26</v>
      </c>
      <c r="C30" s="112">
        <v>13752420</v>
      </c>
      <c r="D30" s="112">
        <v>13752420</v>
      </c>
      <c r="E30" s="107">
        <v>4276976.46</v>
      </c>
      <c r="F30" s="35">
        <f t="shared" si="0"/>
        <v>117.75102151982382</v>
      </c>
      <c r="G30" s="35">
        <f t="shared" si="1"/>
        <v>31.099809778933452</v>
      </c>
      <c r="H30" s="35">
        <v>117.75102151982399</v>
      </c>
      <c r="I30" s="35">
        <v>31.099809778933501</v>
      </c>
      <c r="J30" s="57"/>
      <c r="K30" s="57"/>
      <c r="L30" s="57"/>
    </row>
    <row r="31" spans="1:12" x14ac:dyDescent="0.2">
      <c r="A31" s="38" t="s">
        <v>209</v>
      </c>
      <c r="B31" s="113">
        <v>3026319.83</v>
      </c>
      <c r="C31" s="114">
        <v>11808666</v>
      </c>
      <c r="D31" s="114">
        <v>11808666</v>
      </c>
      <c r="E31" s="106">
        <v>3610425.67</v>
      </c>
      <c r="F31" s="40">
        <f t="shared" si="0"/>
        <v>119.30086285691752</v>
      </c>
      <c r="G31" s="40">
        <f t="shared" si="1"/>
        <v>30.574373684546586</v>
      </c>
      <c r="H31" s="40">
        <v>119.300862856918</v>
      </c>
      <c r="I31" s="40">
        <v>30.5743736845466</v>
      </c>
      <c r="J31" s="48"/>
      <c r="K31" s="48"/>
      <c r="L31" s="48"/>
    </row>
    <row r="32" spans="1:12" x14ac:dyDescent="0.2">
      <c r="A32" s="38" t="s">
        <v>210</v>
      </c>
      <c r="B32" s="113">
        <v>605900.43000000005</v>
      </c>
      <c r="C32" s="114">
        <v>1943754</v>
      </c>
      <c r="D32" s="114">
        <v>1943754</v>
      </c>
      <c r="E32" s="106">
        <v>666550.79</v>
      </c>
      <c r="F32" s="40">
        <f t="shared" si="0"/>
        <v>110.00995493599501</v>
      </c>
      <c r="G32" s="40">
        <f t="shared" si="1"/>
        <v>34.29193148927282</v>
      </c>
      <c r="H32" s="40">
        <v>110.009954935995</v>
      </c>
      <c r="I32" s="40">
        <v>34.291931489272798</v>
      </c>
      <c r="J32" s="48"/>
      <c r="K32" s="48"/>
      <c r="L32" s="48"/>
    </row>
    <row r="33" spans="1:12" x14ac:dyDescent="0.2">
      <c r="A33" s="33" t="s">
        <v>213</v>
      </c>
      <c r="B33" s="111">
        <v>5991222.79</v>
      </c>
      <c r="C33" s="112">
        <v>49594419</v>
      </c>
      <c r="D33" s="112">
        <v>49594419</v>
      </c>
      <c r="E33" s="107">
        <v>6873783.7199999997</v>
      </c>
      <c r="F33" s="35">
        <f t="shared" si="0"/>
        <v>114.73089819782849</v>
      </c>
      <c r="G33" s="35">
        <f t="shared" si="1"/>
        <v>13.859994448165629</v>
      </c>
      <c r="H33" s="35">
        <v>114.730898197828</v>
      </c>
      <c r="I33" s="35">
        <v>13.859994448165599</v>
      </c>
      <c r="J33" s="57"/>
      <c r="K33" s="57"/>
      <c r="L33" s="57"/>
    </row>
    <row r="34" spans="1:12" x14ac:dyDescent="0.2">
      <c r="A34" s="38" t="s">
        <v>214</v>
      </c>
      <c r="B34" s="113">
        <v>61346.48</v>
      </c>
      <c r="C34" s="114">
        <v>4761075</v>
      </c>
      <c r="D34" s="114">
        <v>4761075</v>
      </c>
      <c r="E34" s="106">
        <v>66630.06</v>
      </c>
      <c r="F34" s="40">
        <f t="shared" si="0"/>
        <v>108.61268649806802</v>
      </c>
      <c r="G34" s="40">
        <f t="shared" si="1"/>
        <v>1.3994751185394054</v>
      </c>
      <c r="H34" s="40">
        <v>108.612686498068</v>
      </c>
      <c r="I34" s="40">
        <v>1.3994751185394101</v>
      </c>
      <c r="J34" s="48"/>
      <c r="K34" s="48"/>
      <c r="L34" s="48"/>
    </row>
    <row r="35" spans="1:12" x14ac:dyDescent="0.2">
      <c r="A35" s="38" t="s">
        <v>215</v>
      </c>
      <c r="B35" s="113">
        <v>110137.42</v>
      </c>
      <c r="C35" s="114">
        <v>2770909</v>
      </c>
      <c r="D35" s="114">
        <v>2770909</v>
      </c>
      <c r="E35" s="106">
        <v>366029.32</v>
      </c>
      <c r="F35" s="40">
        <f t="shared" si="0"/>
        <v>332.33874554170598</v>
      </c>
      <c r="G35" s="40">
        <f t="shared" si="1"/>
        <v>13.209719987195538</v>
      </c>
      <c r="H35" s="40">
        <v>332.33874554170598</v>
      </c>
      <c r="I35" s="40">
        <v>13.2097199871955</v>
      </c>
      <c r="J35" s="48"/>
      <c r="K35" s="48"/>
      <c r="L35" s="48"/>
    </row>
    <row r="36" spans="1:12" x14ac:dyDescent="0.2">
      <c r="A36" s="38" t="s">
        <v>216</v>
      </c>
      <c r="B36" s="113">
        <v>82087.11</v>
      </c>
      <c r="C36" s="114">
        <v>8118417</v>
      </c>
      <c r="D36" s="114">
        <v>8118417</v>
      </c>
      <c r="E36" s="106">
        <v>145647.73000000001</v>
      </c>
      <c r="F36" s="40">
        <f t="shared" si="0"/>
        <v>177.43069526993946</v>
      </c>
      <c r="G36" s="40">
        <f t="shared" si="1"/>
        <v>1.7940410057773577</v>
      </c>
      <c r="H36" s="40">
        <v>177.43069526993901</v>
      </c>
      <c r="I36" s="40">
        <v>1.7940410057773599</v>
      </c>
      <c r="J36" s="48"/>
      <c r="K36" s="48"/>
      <c r="L36" s="48"/>
    </row>
    <row r="37" spans="1:12" x14ac:dyDescent="0.2">
      <c r="A37" s="38" t="s">
        <v>217</v>
      </c>
      <c r="B37" s="113">
        <v>5241776.5199999996</v>
      </c>
      <c r="C37" s="114">
        <v>22462576</v>
      </c>
      <c r="D37" s="114">
        <v>22462576</v>
      </c>
      <c r="E37" s="106">
        <v>5146019.26</v>
      </c>
      <c r="F37" s="40">
        <f t="shared" si="0"/>
        <v>98.173190718172776</v>
      </c>
      <c r="G37" s="40">
        <f t="shared" si="1"/>
        <v>22.909301497744515</v>
      </c>
      <c r="H37" s="40">
        <v>98.173190718172805</v>
      </c>
      <c r="I37" s="40">
        <v>22.909301497744501</v>
      </c>
      <c r="J37" s="48"/>
      <c r="K37" s="48"/>
      <c r="L37" s="48"/>
    </row>
    <row r="38" spans="1:12" x14ac:dyDescent="0.2">
      <c r="A38" s="38" t="s">
        <v>218</v>
      </c>
      <c r="B38" s="115"/>
      <c r="C38" s="114">
        <v>1697589</v>
      </c>
      <c r="D38" s="114">
        <v>1697589</v>
      </c>
      <c r="E38" s="110"/>
      <c r="F38" s="45"/>
      <c r="G38" s="45"/>
      <c r="H38" s="45"/>
      <c r="I38" s="45"/>
      <c r="J38" s="48"/>
      <c r="K38" s="48"/>
      <c r="L38" s="48"/>
    </row>
    <row r="39" spans="1:12" x14ac:dyDescent="0.2">
      <c r="A39" s="38" t="s">
        <v>219</v>
      </c>
      <c r="B39" s="113">
        <v>495875.26</v>
      </c>
      <c r="C39" s="114">
        <v>9783853</v>
      </c>
      <c r="D39" s="114">
        <v>9783853</v>
      </c>
      <c r="E39" s="106">
        <v>1149457.3500000001</v>
      </c>
      <c r="F39" s="40">
        <f t="shared" si="0"/>
        <v>231.80373023651151</v>
      </c>
      <c r="G39" s="40">
        <f t="shared" si="1"/>
        <v>11.748514107887763</v>
      </c>
      <c r="H39" s="40">
        <v>231.803730236512</v>
      </c>
      <c r="I39" s="40">
        <v>11.7485141078878</v>
      </c>
      <c r="J39" s="48"/>
      <c r="K39" s="48"/>
      <c r="L39" s="48"/>
    </row>
    <row r="40" spans="1:12" x14ac:dyDescent="0.2">
      <c r="A40" s="33" t="s">
        <v>220</v>
      </c>
      <c r="B40" s="111">
        <v>1371.41</v>
      </c>
      <c r="C40" s="112">
        <v>4000000</v>
      </c>
      <c r="D40" s="112">
        <v>4000000</v>
      </c>
      <c r="E40" s="107">
        <v>78287.12</v>
      </c>
      <c r="F40" s="35">
        <f t="shared" si="0"/>
        <v>5708.5131361153844</v>
      </c>
      <c r="G40" s="35">
        <f t="shared" si="1"/>
        <v>1.9571780000000001</v>
      </c>
      <c r="H40" s="35">
        <v>5708.5131361153899</v>
      </c>
      <c r="I40" s="35">
        <v>1.9571780000000001</v>
      </c>
      <c r="J40" s="57"/>
      <c r="K40" s="57"/>
      <c r="L40" s="57"/>
    </row>
    <row r="41" spans="1:12" x14ac:dyDescent="0.2">
      <c r="A41" s="38" t="s">
        <v>221</v>
      </c>
      <c r="B41" s="113">
        <v>1371.41</v>
      </c>
      <c r="C41" s="114">
        <v>4000000</v>
      </c>
      <c r="D41" s="114">
        <v>4000000</v>
      </c>
      <c r="E41" s="106">
        <v>78287.12</v>
      </c>
      <c r="F41" s="40">
        <f t="shared" si="0"/>
        <v>5708.5131361153844</v>
      </c>
      <c r="G41" s="40">
        <f t="shared" si="1"/>
        <v>1.9571780000000001</v>
      </c>
      <c r="H41" s="40">
        <v>5708.5131361153899</v>
      </c>
      <c r="I41" s="40">
        <v>1.9571780000000001</v>
      </c>
      <c r="J41" s="48"/>
      <c r="K41" s="48"/>
      <c r="L41" s="48"/>
    </row>
    <row r="47" spans="1:12" x14ac:dyDescent="0.2">
      <c r="C47" s="109"/>
    </row>
  </sheetData>
  <mergeCells count="3">
    <mergeCell ref="A2:J2"/>
    <mergeCell ref="A4:J4"/>
    <mergeCell ref="A6:G6"/>
  </mergeCells>
  <pageMargins left="0.7" right="0.7" top="0.75" bottom="0.75" header="0.3" footer="0.3"/>
  <pageSetup paperSize="9" scale="8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D4F1-73F8-4039-9700-BB4B7269E972}">
  <sheetPr>
    <pageSetUpPr fitToPage="1"/>
  </sheetPr>
  <dimension ref="A1:O15"/>
  <sheetViews>
    <sheetView topLeftCell="A4" workbookViewId="0">
      <selection activeCell="F14" sqref="F14"/>
    </sheetView>
  </sheetViews>
  <sheetFormatPr defaultColWidth="9.140625" defaultRowHeight="12.75" x14ac:dyDescent="0.2"/>
  <cols>
    <col min="1" max="1" width="15.85546875" style="49" customWidth="1"/>
    <col min="2" max="2" width="50.7109375" style="58" customWidth="1"/>
    <col min="3" max="3" width="20.140625" style="59" customWidth="1"/>
    <col min="4" max="5" width="17.7109375" style="60" bestFit="1" customWidth="1"/>
    <col min="6" max="6" width="16.5703125" style="59" bestFit="1" customWidth="1"/>
    <col min="7" max="7" width="15.7109375" style="59" bestFit="1" customWidth="1"/>
    <col min="8" max="8" width="18.42578125" style="59" bestFit="1" customWidth="1"/>
    <col min="9" max="9" width="15.42578125" style="49" bestFit="1" customWidth="1"/>
    <col min="10" max="10" width="9.42578125" style="49" bestFit="1" customWidth="1"/>
    <col min="11" max="11" width="15.42578125" style="49" bestFit="1" customWidth="1"/>
    <col min="12" max="12" width="9.42578125" style="49" bestFit="1" customWidth="1"/>
    <col min="13" max="16384" width="9.140625" style="49"/>
  </cols>
  <sheetData>
    <row r="1" spans="1:15" ht="18" hidden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hidden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5" ht="18" hidden="1" x14ac:dyDescent="0.2">
      <c r="A3" s="2"/>
      <c r="B3" s="2"/>
      <c r="C3" s="2"/>
      <c r="D3" s="2"/>
      <c r="E3" s="2"/>
      <c r="F3" s="2"/>
      <c r="G3" s="2"/>
      <c r="H3" s="2"/>
      <c r="I3" s="18"/>
      <c r="J3" s="18"/>
      <c r="K3" s="18"/>
    </row>
    <row r="4" spans="1:15" ht="15.75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5" ht="15.75" x14ac:dyDescent="0.2">
      <c r="A5" s="142" t="s">
        <v>223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</row>
    <row r="6" spans="1:15" ht="15.75" customHeight="1" x14ac:dyDescent="0.2">
      <c r="A6" s="2"/>
      <c r="B6" s="2"/>
      <c r="C6" s="2"/>
      <c r="D6" s="2"/>
      <c r="E6" s="2"/>
      <c r="F6" s="2"/>
      <c r="G6" s="2"/>
      <c r="H6" s="2"/>
      <c r="I6" s="18"/>
      <c r="J6" s="18"/>
      <c r="K6" s="18"/>
    </row>
    <row r="7" spans="1:15" ht="57" x14ac:dyDescent="0.2">
      <c r="A7" s="147" t="s">
        <v>3</v>
      </c>
      <c r="B7" s="147"/>
      <c r="C7" s="73" t="str">
        <f t="shared" ref="C7:G7" si="0">UPPER(C10)</f>
        <v>OSTVARENJE/IZVRŠENJE 
01.2024. - 06.2024.</v>
      </c>
      <c r="D7" s="73" t="str">
        <f t="shared" si="0"/>
        <v>IZVORNI PLAN ILI REBALANS 
2025.</v>
      </c>
      <c r="E7" s="73" t="str">
        <f t="shared" si="0"/>
        <v>TEKUĆI PLAN 
2025.</v>
      </c>
      <c r="F7" s="73" t="str">
        <f t="shared" si="0"/>
        <v>OSTVARENJE/IZVRŠENJE 
01.2025. - 06.2025.</v>
      </c>
      <c r="G7" s="73" t="str">
        <f t="shared" si="0"/>
        <v>INDEKS
(5)/(2)</v>
      </c>
      <c r="H7" s="103" t="s">
        <v>357</v>
      </c>
      <c r="I7" s="21"/>
      <c r="J7" s="21"/>
      <c r="K7" s="21"/>
    </row>
    <row r="8" spans="1:15" s="21" customFormat="1" ht="15" x14ac:dyDescent="0.25">
      <c r="A8" s="146">
        <v>1</v>
      </c>
      <c r="B8" s="146"/>
      <c r="C8" s="23">
        <v>2</v>
      </c>
      <c r="D8" s="23">
        <v>3</v>
      </c>
      <c r="E8" s="23">
        <v>4.3333333333333304</v>
      </c>
      <c r="F8" s="23">
        <v>5.0833333333333304</v>
      </c>
      <c r="G8" s="23">
        <v>6</v>
      </c>
      <c r="H8" s="104">
        <v>7</v>
      </c>
      <c r="I8"/>
      <c r="J8"/>
      <c r="K8"/>
    </row>
    <row r="9" spans="1:15" s="24" customFormat="1" ht="15" x14ac:dyDescent="0.25">
      <c r="B9" s="25" t="s">
        <v>224</v>
      </c>
      <c r="C9" s="26">
        <f t="shared" ref="C9:G9" si="1">C12</f>
        <v>9624814.4600000009</v>
      </c>
      <c r="D9" s="26">
        <f t="shared" si="1"/>
        <v>67346839</v>
      </c>
      <c r="E9" s="26">
        <f t="shared" si="1"/>
        <v>67346839</v>
      </c>
      <c r="F9" s="26">
        <f t="shared" si="1"/>
        <v>11229047.300000001</v>
      </c>
      <c r="G9" s="26">
        <f t="shared" si="1"/>
        <v>116.66767548265</v>
      </c>
      <c r="H9" s="26">
        <f>+F9/E9*100</f>
        <v>16.673458571678474</v>
      </c>
      <c r="I9"/>
      <c r="J9"/>
      <c r="K9"/>
      <c r="L9"/>
    </row>
    <row r="10" spans="1:15" s="24" customFormat="1" ht="51" hidden="1" x14ac:dyDescent="0.25">
      <c r="A10" s="27" t="s">
        <v>24</v>
      </c>
      <c r="B10" s="27" t="s">
        <v>24</v>
      </c>
      <c r="C10" s="28" t="s">
        <v>28</v>
      </c>
      <c r="D10" s="28" t="s">
        <v>360</v>
      </c>
      <c r="E10" s="28" t="s">
        <v>361</v>
      </c>
      <c r="F10" s="28" t="s">
        <v>362</v>
      </c>
      <c r="G10" s="28" t="s">
        <v>80</v>
      </c>
      <c r="H10" s="28" t="e">
        <f t="shared" ref="H10:H14" si="2">+F10/E10*100</f>
        <v>#VALUE!</v>
      </c>
      <c r="I10"/>
      <c r="J10"/>
      <c r="K10"/>
      <c r="L10"/>
    </row>
    <row r="11" spans="1:15" ht="51" hidden="1" customHeight="1" x14ac:dyDescent="0.25">
      <c r="A11" s="27" t="s">
        <v>225</v>
      </c>
      <c r="B11" s="27" t="s">
        <v>24</v>
      </c>
      <c r="C11" s="29" t="s">
        <v>31</v>
      </c>
      <c r="D11" s="29" t="s">
        <v>31</v>
      </c>
      <c r="E11" s="29" t="s">
        <v>31</v>
      </c>
      <c r="F11" s="29" t="s">
        <v>31</v>
      </c>
      <c r="G11" s="29" t="s">
        <v>24</v>
      </c>
      <c r="H11" s="29" t="e">
        <f t="shared" si="2"/>
        <v>#VALUE!</v>
      </c>
      <c r="I11"/>
      <c r="J11"/>
      <c r="K11"/>
      <c r="L11"/>
    </row>
    <row r="12" spans="1:15" ht="15" hidden="1" customHeight="1" x14ac:dyDescent="0.25">
      <c r="A12" s="30" t="s">
        <v>226</v>
      </c>
      <c r="B12" s="50" t="s">
        <v>227</v>
      </c>
      <c r="C12" s="40">
        <v>9624814.4600000009</v>
      </c>
      <c r="D12" s="41">
        <v>67346839</v>
      </c>
      <c r="E12" s="41">
        <v>67346839</v>
      </c>
      <c r="F12" s="40">
        <v>11229047.300000001</v>
      </c>
      <c r="G12" s="40">
        <v>116.66767548265</v>
      </c>
      <c r="H12" s="40">
        <f t="shared" si="2"/>
        <v>16.673458571678474</v>
      </c>
      <c r="I12"/>
      <c r="J12"/>
      <c r="K12"/>
      <c r="L12"/>
    </row>
    <row r="13" spans="1:15" ht="15" hidden="1" customHeight="1" x14ac:dyDescent="0.25">
      <c r="A13" s="33" t="s">
        <v>228</v>
      </c>
      <c r="B13" s="34" t="s">
        <v>229</v>
      </c>
      <c r="C13" s="35">
        <v>9624814.4600000009</v>
      </c>
      <c r="D13" s="36">
        <v>67346839</v>
      </c>
      <c r="E13" s="36">
        <v>67346839</v>
      </c>
      <c r="F13" s="35">
        <v>11229047.300000001</v>
      </c>
      <c r="G13" s="35">
        <v>116.66767548265</v>
      </c>
      <c r="H13" s="35">
        <f t="shared" si="2"/>
        <v>16.673458571678474</v>
      </c>
      <c r="I13" s="37"/>
      <c r="J13" s="37"/>
      <c r="K13" s="37"/>
      <c r="L13"/>
    </row>
    <row r="14" spans="1:15" x14ac:dyDescent="0.2">
      <c r="A14" s="38" t="s">
        <v>230</v>
      </c>
      <c r="B14" s="39" t="s">
        <v>231</v>
      </c>
      <c r="C14" s="40">
        <v>9624814.4600000009</v>
      </c>
      <c r="D14" s="41">
        <v>67346839</v>
      </c>
      <c r="E14" s="41">
        <v>67346839</v>
      </c>
      <c r="F14" s="40">
        <v>11229047.300000001</v>
      </c>
      <c r="G14" s="40">
        <v>116.66767548265</v>
      </c>
      <c r="H14" s="40">
        <f t="shared" si="2"/>
        <v>16.673458571678474</v>
      </c>
      <c r="I14" s="42"/>
      <c r="J14" s="42"/>
      <c r="K14" s="42"/>
      <c r="L14" s="37"/>
      <c r="M14" s="57"/>
      <c r="N14" s="57"/>
      <c r="O14" s="57"/>
    </row>
    <row r="15" spans="1:15" x14ac:dyDescent="0.2">
      <c r="L15" s="42"/>
      <c r="M15" s="48"/>
      <c r="N15" s="48"/>
      <c r="O15" s="48"/>
    </row>
  </sheetData>
  <mergeCells count="5">
    <mergeCell ref="A2:K2"/>
    <mergeCell ref="A4:K4"/>
    <mergeCell ref="A8:B8"/>
    <mergeCell ref="A5:K5"/>
    <mergeCell ref="A7:B7"/>
  </mergeCells>
  <pageMargins left="0.7" right="0.7" top="0.75" bottom="0.75" header="0.3" footer="0.3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BDFE3-929C-40B5-B9D6-19491B261513}">
  <sheetPr>
    <pageSetUpPr fitToPage="1"/>
  </sheetPr>
  <dimension ref="A1:Q36"/>
  <sheetViews>
    <sheetView topLeftCell="A4" workbookViewId="0">
      <selection activeCell="C16" sqref="C16"/>
    </sheetView>
  </sheetViews>
  <sheetFormatPr defaultColWidth="9.140625" defaultRowHeight="12.75" x14ac:dyDescent="0.2"/>
  <cols>
    <col min="1" max="1" width="19.7109375" style="49" customWidth="1"/>
    <col min="2" max="2" width="50.7109375" style="58" customWidth="1"/>
    <col min="3" max="3" width="20.140625" style="59" customWidth="1"/>
    <col min="4" max="5" width="17.7109375" style="60" bestFit="1" customWidth="1"/>
    <col min="6" max="6" width="20.5703125" style="59" customWidth="1"/>
    <col min="7" max="7" width="15.7109375" style="59" bestFit="1" customWidth="1"/>
    <col min="8" max="8" width="15.28515625" style="59" customWidth="1"/>
    <col min="9" max="9" width="16.5703125" style="49" hidden="1" customWidth="1"/>
    <col min="10" max="10" width="18.85546875" style="49" hidden="1" customWidth="1"/>
    <col min="11" max="11" width="15.42578125" style="49" hidden="1" customWidth="1"/>
    <col min="12" max="12" width="9.42578125" style="49" hidden="1" customWidth="1"/>
    <col min="13" max="16" width="9.140625" style="49"/>
    <col min="17" max="17" width="10.85546875" style="49" bestFit="1" customWidth="1"/>
    <col min="18" max="16384" width="9.140625" style="49"/>
  </cols>
  <sheetData>
    <row r="1" spans="1:15" ht="18" hidden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hidden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5" ht="18" hidden="1" x14ac:dyDescent="0.2">
      <c r="A3" s="2"/>
      <c r="B3" s="2"/>
      <c r="C3" s="2"/>
      <c r="D3" s="2"/>
      <c r="E3" s="2"/>
      <c r="F3" s="2"/>
      <c r="G3" s="2"/>
      <c r="H3" s="2"/>
      <c r="I3" s="18"/>
      <c r="J3" s="18"/>
      <c r="K3" s="18"/>
    </row>
    <row r="4" spans="1:15" ht="15.75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5" ht="18" x14ac:dyDescent="0.2">
      <c r="A5" s="2"/>
      <c r="B5" s="2"/>
      <c r="C5" s="2"/>
      <c r="D5" s="2"/>
      <c r="E5" s="2"/>
      <c r="F5" s="2"/>
      <c r="G5" s="2"/>
      <c r="H5" s="2"/>
      <c r="I5" s="18"/>
      <c r="J5" s="18"/>
      <c r="K5" s="18"/>
    </row>
    <row r="6" spans="1:15" ht="15.75" x14ac:dyDescent="0.2">
      <c r="A6" s="142" t="s">
        <v>232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</row>
    <row r="7" spans="1:15" ht="18" x14ac:dyDescent="0.2">
      <c r="A7" s="2"/>
      <c r="B7" s="2"/>
      <c r="C7" s="2"/>
      <c r="D7" s="2"/>
      <c r="E7" s="2"/>
      <c r="F7" s="2"/>
      <c r="G7" s="2"/>
      <c r="H7" s="2"/>
      <c r="I7" s="18"/>
      <c r="J7" s="18"/>
      <c r="K7" s="18"/>
    </row>
    <row r="8" spans="1:15" s="21" customFormat="1" ht="42.75" x14ac:dyDescent="0.25">
      <c r="A8" s="147" t="s">
        <v>3</v>
      </c>
      <c r="B8" s="147"/>
      <c r="C8" s="20" t="s">
        <v>375</v>
      </c>
      <c r="D8" s="20" t="s">
        <v>376</v>
      </c>
      <c r="E8" s="20" t="s">
        <v>377</v>
      </c>
      <c r="F8" s="20" t="s">
        <v>378</v>
      </c>
      <c r="G8" s="20" t="s">
        <v>359</v>
      </c>
      <c r="H8" s="20" t="s">
        <v>357</v>
      </c>
      <c r="I8" s="21" t="s">
        <v>233</v>
      </c>
      <c r="J8" s="21" t="s">
        <v>234</v>
      </c>
    </row>
    <row r="9" spans="1:15" s="24" customFormat="1" ht="15" x14ac:dyDescent="0.25">
      <c r="A9" s="146">
        <v>1</v>
      </c>
      <c r="B9" s="146"/>
      <c r="C9" s="23">
        <v>2</v>
      </c>
      <c r="D9" s="23">
        <v>3</v>
      </c>
      <c r="E9" s="23">
        <v>4.3333333333333304</v>
      </c>
      <c r="F9" s="23">
        <v>5.0833333333333304</v>
      </c>
      <c r="G9" s="23">
        <v>6</v>
      </c>
      <c r="H9" s="23">
        <v>7</v>
      </c>
      <c r="I9"/>
      <c r="J9"/>
      <c r="K9"/>
      <c r="L9"/>
    </row>
    <row r="10" spans="1:15" s="24" customFormat="1" ht="15" hidden="1" x14ac:dyDescent="0.25">
      <c r="B10" s="25" t="s">
        <v>224</v>
      </c>
      <c r="C10" s="26">
        <f t="shared" ref="C10:H10" si="0">C13</f>
        <v>111671791.87</v>
      </c>
      <c r="D10" s="26">
        <f t="shared" si="0"/>
        <v>158920000</v>
      </c>
      <c r="E10" s="26">
        <f t="shared" si="0"/>
        <v>158920000</v>
      </c>
      <c r="F10" s="26">
        <f t="shared" si="0"/>
        <v>47018398.759999998</v>
      </c>
      <c r="G10" s="26">
        <f t="shared" si="0"/>
        <v>42.1040962741382</v>
      </c>
      <c r="H10" s="26">
        <f t="shared" si="0"/>
        <v>29.586206116284899</v>
      </c>
      <c r="I10"/>
      <c r="J10"/>
      <c r="K10"/>
      <c r="L10"/>
    </row>
    <row r="11" spans="1:15" ht="38.25" hidden="1" x14ac:dyDescent="0.25">
      <c r="A11" s="27" t="s">
        <v>24</v>
      </c>
      <c r="B11" s="27" t="s">
        <v>24</v>
      </c>
      <c r="C11" s="28" t="s">
        <v>25</v>
      </c>
      <c r="D11" s="28" t="s">
        <v>235</v>
      </c>
      <c r="E11" s="28" t="s">
        <v>27</v>
      </c>
      <c r="F11" s="28" t="s">
        <v>28</v>
      </c>
      <c r="G11" s="28" t="s">
        <v>80</v>
      </c>
      <c r="H11" s="28" t="s">
        <v>29</v>
      </c>
      <c r="I11"/>
      <c r="J11"/>
      <c r="K11"/>
      <c r="L11"/>
    </row>
    <row r="12" spans="1:15" ht="15" hidden="1" x14ac:dyDescent="0.25">
      <c r="A12" s="27" t="s">
        <v>236</v>
      </c>
      <c r="B12" s="27" t="s">
        <v>24</v>
      </c>
      <c r="C12" s="29" t="s">
        <v>31</v>
      </c>
      <c r="D12" s="29" t="s">
        <v>31</v>
      </c>
      <c r="E12" s="29" t="s">
        <v>31</v>
      </c>
      <c r="F12" s="29" t="s">
        <v>31</v>
      </c>
      <c r="G12" s="29" t="s">
        <v>24</v>
      </c>
      <c r="H12" s="29" t="s">
        <v>24</v>
      </c>
      <c r="I12"/>
      <c r="J12"/>
      <c r="K12"/>
      <c r="L12"/>
    </row>
    <row r="13" spans="1:15" ht="15" hidden="1" x14ac:dyDescent="0.25">
      <c r="A13" s="30" t="s">
        <v>237</v>
      </c>
      <c r="B13" s="30" t="s">
        <v>24</v>
      </c>
      <c r="C13" s="31">
        <v>111671791.87</v>
      </c>
      <c r="D13" s="32">
        <v>158920000</v>
      </c>
      <c r="E13" s="32">
        <v>158920000</v>
      </c>
      <c r="F13" s="31">
        <v>47018398.759999998</v>
      </c>
      <c r="G13" s="31">
        <v>42.1040962741382</v>
      </c>
      <c r="H13" s="31">
        <v>29.586206116284899</v>
      </c>
      <c r="I13"/>
      <c r="J13"/>
      <c r="K13"/>
      <c r="L13"/>
    </row>
    <row r="14" spans="1:15" hidden="1" x14ac:dyDescent="0.2">
      <c r="A14" s="51" t="s">
        <v>237</v>
      </c>
      <c r="B14" s="52" t="s">
        <v>24</v>
      </c>
      <c r="C14" s="40">
        <v>-111671791.87</v>
      </c>
      <c r="D14" s="41">
        <v>-158920000</v>
      </c>
      <c r="E14" s="41">
        <v>-158920000</v>
      </c>
      <c r="F14" s="40">
        <v>-47018398.759999998</v>
      </c>
      <c r="G14" s="40">
        <v>42.1040962741382</v>
      </c>
      <c r="H14" s="40">
        <v>29.586206116284899</v>
      </c>
      <c r="I14" s="42"/>
      <c r="J14" s="42"/>
      <c r="K14" s="42"/>
      <c r="L14" s="42"/>
      <c r="M14" s="48"/>
      <c r="N14" s="48"/>
      <c r="O14" s="48"/>
    </row>
    <row r="15" spans="1:15" x14ac:dyDescent="0.2">
      <c r="A15" s="68" t="s">
        <v>238</v>
      </c>
      <c r="B15" s="69" t="s">
        <v>239</v>
      </c>
      <c r="C15" s="35">
        <f>+C16+C20</f>
        <v>56606625.289999999</v>
      </c>
      <c r="D15" s="36">
        <v>84500000</v>
      </c>
      <c r="E15" s="36">
        <v>84500000</v>
      </c>
      <c r="F15" s="35">
        <v>49590046.710000001</v>
      </c>
      <c r="G15" s="35">
        <f>+F15/C15*100</f>
        <v>87.604668986971873</v>
      </c>
      <c r="H15" s="35">
        <f>+F15/E15*100</f>
        <v>58.686445810650888</v>
      </c>
      <c r="I15" s="37"/>
      <c r="J15" s="37"/>
      <c r="K15" s="37"/>
      <c r="L15" s="37"/>
      <c r="M15" s="57"/>
      <c r="N15" s="57"/>
      <c r="O15" s="64"/>
    </row>
    <row r="16" spans="1:15" x14ac:dyDescent="0.2">
      <c r="A16" s="43" t="s">
        <v>240</v>
      </c>
      <c r="B16" s="44" t="s">
        <v>379</v>
      </c>
      <c r="C16" s="40">
        <f>+C17</f>
        <v>46788458.759999998</v>
      </c>
      <c r="D16" s="41">
        <v>84500000</v>
      </c>
      <c r="E16" s="41">
        <v>84500000</v>
      </c>
      <c r="F16" s="40">
        <v>49590046.710000001</v>
      </c>
      <c r="G16" s="40">
        <f t="shared" ref="G16:G32" si="1">+F16/C16*100</f>
        <v>105.98777567000157</v>
      </c>
      <c r="H16" s="40">
        <f t="shared" ref="H16:H30" si="2">+F16/E16*100</f>
        <v>58.686445810650888</v>
      </c>
      <c r="I16" s="40"/>
      <c r="J16" s="66"/>
      <c r="K16" s="42"/>
      <c r="L16" s="42"/>
      <c r="M16" s="48"/>
      <c r="N16" s="48"/>
      <c r="O16" s="48"/>
    </row>
    <row r="17" spans="1:17" ht="25.5" x14ac:dyDescent="0.2">
      <c r="A17" s="46" t="s">
        <v>241</v>
      </c>
      <c r="B17" s="44" t="s">
        <v>242</v>
      </c>
      <c r="C17" s="40">
        <f>+C18+C19</f>
        <v>46788458.759999998</v>
      </c>
      <c r="D17" s="40"/>
      <c r="E17" s="40"/>
      <c r="F17" s="40">
        <v>49590046.710000001</v>
      </c>
      <c r="G17" s="40">
        <f t="shared" si="1"/>
        <v>105.98777567000157</v>
      </c>
      <c r="H17" s="40"/>
      <c r="I17" s="42"/>
      <c r="J17" s="42"/>
      <c r="K17" s="42"/>
      <c r="L17" s="42"/>
      <c r="M17" s="48"/>
      <c r="N17" s="48"/>
      <c r="O17" s="48"/>
    </row>
    <row r="18" spans="1:17" ht="25.5" x14ac:dyDescent="0.2">
      <c r="A18" s="55" t="s">
        <v>243</v>
      </c>
      <c r="B18" s="44" t="s">
        <v>244</v>
      </c>
      <c r="C18" s="40">
        <f>33489915.49-40</f>
        <v>33489875.489999998</v>
      </c>
      <c r="D18" s="40"/>
      <c r="E18" s="40"/>
      <c r="F18" s="40">
        <v>34095112.039999999</v>
      </c>
      <c r="G18" s="40">
        <f t="shared" si="1"/>
        <v>101.80722245497964</v>
      </c>
      <c r="H18" s="40"/>
      <c r="I18" s="70"/>
      <c r="J18" s="70"/>
      <c r="K18" s="71"/>
      <c r="L18" s="42"/>
      <c r="M18" s="48"/>
      <c r="N18" s="48"/>
      <c r="O18" s="48"/>
    </row>
    <row r="19" spans="1:17" x14ac:dyDescent="0.2">
      <c r="A19" s="55" t="s">
        <v>245</v>
      </c>
      <c r="B19" s="44" t="s">
        <v>246</v>
      </c>
      <c r="C19" s="40">
        <v>13298583.27</v>
      </c>
      <c r="D19" s="40"/>
      <c r="E19" s="40"/>
      <c r="F19" s="40">
        <v>15494934.67</v>
      </c>
      <c r="G19" s="40">
        <f t="shared" si="1"/>
        <v>116.51567956832443</v>
      </c>
      <c r="H19" s="40"/>
      <c r="I19" s="42"/>
      <c r="J19" s="42"/>
      <c r="K19" s="42"/>
      <c r="L19" s="42"/>
      <c r="M19" s="48"/>
      <c r="N19" s="48"/>
      <c r="O19" s="48"/>
    </row>
    <row r="20" spans="1:17" x14ac:dyDescent="0.2">
      <c r="A20" s="43" t="s">
        <v>247</v>
      </c>
      <c r="B20" s="44" t="s">
        <v>248</v>
      </c>
      <c r="C20" s="40">
        <v>9818166.5299999993</v>
      </c>
      <c r="D20" s="40"/>
      <c r="E20" s="40"/>
      <c r="F20" s="40"/>
      <c r="G20" s="40"/>
      <c r="H20" s="40"/>
      <c r="I20" s="42"/>
      <c r="J20" s="42"/>
      <c r="K20" s="42"/>
      <c r="L20" s="42"/>
      <c r="M20" s="48"/>
      <c r="N20" s="48"/>
      <c r="O20" s="48"/>
    </row>
    <row r="21" spans="1:17" ht="25.5" x14ac:dyDescent="0.2">
      <c r="A21" s="46" t="s">
        <v>249</v>
      </c>
      <c r="B21" s="44" t="s">
        <v>250</v>
      </c>
      <c r="C21" s="40">
        <v>9818166.5299999993</v>
      </c>
      <c r="D21" s="40"/>
      <c r="E21" s="40"/>
      <c r="F21" s="40"/>
      <c r="G21" s="40"/>
      <c r="H21" s="40"/>
      <c r="I21" s="42"/>
      <c r="J21" s="42"/>
      <c r="K21" s="42"/>
      <c r="L21" s="42"/>
      <c r="M21" s="48"/>
      <c r="N21" s="48"/>
      <c r="O21" s="48"/>
    </row>
    <row r="22" spans="1:17" x14ac:dyDescent="0.2">
      <c r="A22" s="55" t="s">
        <v>251</v>
      </c>
      <c r="B22" s="44" t="s">
        <v>252</v>
      </c>
      <c r="C22" s="40">
        <v>9818166.5299999993</v>
      </c>
      <c r="D22" s="40"/>
      <c r="E22" s="40"/>
      <c r="F22" s="40"/>
      <c r="G22" s="40"/>
      <c r="H22" s="40"/>
      <c r="I22" s="42"/>
      <c r="J22" s="42"/>
      <c r="K22" s="42"/>
      <c r="L22" s="42"/>
      <c r="M22" s="48"/>
      <c r="N22" s="48"/>
      <c r="O22" s="48"/>
    </row>
    <row r="23" spans="1:17" x14ac:dyDescent="0.2">
      <c r="A23" s="72" t="s">
        <v>253</v>
      </c>
      <c r="B23" s="72" t="s">
        <v>24</v>
      </c>
      <c r="C23" s="31">
        <v>14289543.27</v>
      </c>
      <c r="D23" s="32">
        <v>108200000</v>
      </c>
      <c r="E23" s="32">
        <v>108200000</v>
      </c>
      <c r="F23" s="31">
        <v>26245610.059999999</v>
      </c>
      <c r="G23" s="31">
        <f t="shared" si="1"/>
        <v>183.67004154080286</v>
      </c>
      <c r="H23" s="31">
        <f t="shared" si="2"/>
        <v>24.256571219963028</v>
      </c>
      <c r="I23" s="42"/>
      <c r="J23" s="42"/>
      <c r="K23" s="42"/>
      <c r="L23" s="42"/>
      <c r="M23" s="48"/>
      <c r="N23" s="48"/>
      <c r="O23" s="48"/>
      <c r="P23" s="107"/>
      <c r="Q23" s="59"/>
    </row>
    <row r="24" spans="1:17" x14ac:dyDescent="0.2">
      <c r="A24" s="51" t="s">
        <v>253</v>
      </c>
      <c r="B24" s="52" t="s">
        <v>24</v>
      </c>
      <c r="C24" s="40">
        <v>14289543.27</v>
      </c>
      <c r="D24" s="41">
        <v>108200000</v>
      </c>
      <c r="E24" s="41">
        <v>108200000</v>
      </c>
      <c r="F24" s="40">
        <v>26245610.059999999</v>
      </c>
      <c r="G24" s="40">
        <f t="shared" si="1"/>
        <v>183.67004154080286</v>
      </c>
      <c r="H24" s="40">
        <f t="shared" si="2"/>
        <v>24.256571219963028</v>
      </c>
      <c r="I24" s="42"/>
      <c r="J24" s="42"/>
      <c r="K24" s="42"/>
      <c r="L24" s="42"/>
      <c r="M24" s="48"/>
      <c r="N24" s="48"/>
      <c r="O24" s="48"/>
    </row>
    <row r="25" spans="1:17" hidden="1" x14ac:dyDescent="0.2">
      <c r="A25" s="68" t="s">
        <v>254</v>
      </c>
      <c r="B25" s="69" t="s">
        <v>255</v>
      </c>
      <c r="C25" s="35">
        <v>14289543.27</v>
      </c>
      <c r="D25" s="36">
        <v>108200000</v>
      </c>
      <c r="E25" s="36">
        <v>108200000</v>
      </c>
      <c r="F25" s="35">
        <v>26245610.059999999</v>
      </c>
      <c r="G25" s="35">
        <f t="shared" si="1"/>
        <v>183.67004154080286</v>
      </c>
      <c r="H25" s="35">
        <f t="shared" si="2"/>
        <v>24.256571219963028</v>
      </c>
      <c r="I25" s="42"/>
      <c r="J25" s="42"/>
      <c r="K25" s="42"/>
      <c r="L25" s="42"/>
      <c r="M25" s="48"/>
      <c r="N25" s="48"/>
      <c r="O25" s="48"/>
    </row>
    <row r="26" spans="1:17" hidden="1" x14ac:dyDescent="0.2">
      <c r="A26" s="43" t="s">
        <v>256</v>
      </c>
      <c r="B26" s="44" t="s">
        <v>380</v>
      </c>
      <c r="C26" s="40">
        <v>14273521.02</v>
      </c>
      <c r="D26" s="41">
        <v>108000000</v>
      </c>
      <c r="E26" s="41">
        <v>108000000</v>
      </c>
      <c r="F26" s="40">
        <v>26236802.93</v>
      </c>
      <c r="G26" s="40">
        <f t="shared" si="1"/>
        <v>183.81451145261985</v>
      </c>
      <c r="H26" s="40">
        <f t="shared" si="2"/>
        <v>24.293336046296297</v>
      </c>
      <c r="I26" s="42"/>
      <c r="J26" s="42"/>
      <c r="K26" s="42"/>
      <c r="L26" s="42"/>
      <c r="M26" s="48"/>
      <c r="N26" s="48"/>
      <c r="O26" s="48"/>
    </row>
    <row r="27" spans="1:17" ht="25.5" x14ac:dyDescent="0.2">
      <c r="A27" s="46" t="s">
        <v>257</v>
      </c>
      <c r="B27" s="44" t="s">
        <v>258</v>
      </c>
      <c r="C27" s="40">
        <v>14273521.02</v>
      </c>
      <c r="D27" s="40"/>
      <c r="E27" s="40"/>
      <c r="F27" s="40">
        <v>26236802.93</v>
      </c>
      <c r="G27" s="40">
        <f t="shared" si="1"/>
        <v>183.81451145261985</v>
      </c>
      <c r="H27" s="40"/>
      <c r="I27" s="37"/>
      <c r="J27" s="37"/>
      <c r="K27" s="37"/>
      <c r="L27" s="37"/>
      <c r="M27" s="57"/>
      <c r="N27" s="64"/>
      <c r="O27" s="57"/>
    </row>
    <row r="28" spans="1:17" ht="25.5" x14ac:dyDescent="0.2">
      <c r="A28" s="55" t="s">
        <v>259</v>
      </c>
      <c r="B28" s="44" t="s">
        <v>260</v>
      </c>
      <c r="C28" s="40">
        <v>6194269.4500000002</v>
      </c>
      <c r="D28" s="40"/>
      <c r="E28" s="40"/>
      <c r="F28" s="40">
        <v>9938902.4499999993</v>
      </c>
      <c r="G28" s="40">
        <f t="shared" si="1"/>
        <v>160.45318225541513</v>
      </c>
      <c r="H28" s="40"/>
      <c r="I28" s="42"/>
      <c r="J28" s="42"/>
      <c r="K28" s="42"/>
      <c r="L28" s="42"/>
      <c r="M28" s="48"/>
      <c r="N28" s="48"/>
      <c r="O28" s="48"/>
    </row>
    <row r="29" spans="1:17" x14ac:dyDescent="0.2">
      <c r="A29" s="55" t="s">
        <v>261</v>
      </c>
      <c r="B29" s="44" t="s">
        <v>262</v>
      </c>
      <c r="C29" s="40">
        <v>8079251.5700000003</v>
      </c>
      <c r="D29" s="40"/>
      <c r="E29" s="40"/>
      <c r="F29" s="40">
        <v>16297900.48</v>
      </c>
      <c r="G29" s="40">
        <f t="shared" si="1"/>
        <v>201.72537442103686</v>
      </c>
      <c r="H29" s="40"/>
      <c r="I29" s="42"/>
      <c r="J29" s="42"/>
      <c r="K29" s="42"/>
      <c r="L29" s="42"/>
      <c r="M29" s="48"/>
      <c r="N29" s="48"/>
      <c r="O29" s="48"/>
    </row>
    <row r="30" spans="1:17" ht="25.5" x14ac:dyDescent="0.2">
      <c r="A30" s="43" t="s">
        <v>263</v>
      </c>
      <c r="B30" s="44" t="s">
        <v>381</v>
      </c>
      <c r="C30" s="40">
        <v>16022.25</v>
      </c>
      <c r="D30" s="41">
        <v>200000</v>
      </c>
      <c r="E30" s="41">
        <v>200000</v>
      </c>
      <c r="F30" s="40">
        <v>8807.1299999999992</v>
      </c>
      <c r="G30" s="40">
        <f t="shared" si="1"/>
        <v>54.968122454711413</v>
      </c>
      <c r="H30" s="40">
        <f t="shared" si="2"/>
        <v>4.4035649999999995</v>
      </c>
      <c r="I30" s="42"/>
      <c r="J30" s="42"/>
      <c r="K30" s="42"/>
      <c r="L30" s="42"/>
      <c r="M30" s="48"/>
      <c r="N30" s="48"/>
      <c r="O30" s="48"/>
    </row>
    <row r="31" spans="1:17" ht="25.5" x14ac:dyDescent="0.2">
      <c r="A31" s="46" t="s">
        <v>264</v>
      </c>
      <c r="B31" s="44" t="s">
        <v>382</v>
      </c>
      <c r="C31" s="40">
        <v>16022.25</v>
      </c>
      <c r="D31" s="40"/>
      <c r="E31" s="40"/>
      <c r="F31" s="40">
        <v>8807.1299999999992</v>
      </c>
      <c r="G31" s="40">
        <f t="shared" si="1"/>
        <v>54.968122454711413</v>
      </c>
      <c r="H31" s="40"/>
      <c r="I31" s="42"/>
      <c r="J31" s="42"/>
      <c r="K31" s="42"/>
      <c r="L31" s="42"/>
      <c r="M31" s="48"/>
      <c r="N31" s="48"/>
      <c r="O31" s="48"/>
    </row>
    <row r="32" spans="1:17" ht="25.5" x14ac:dyDescent="0.2">
      <c r="A32" s="55" t="s">
        <v>265</v>
      </c>
      <c r="B32" s="44" t="s">
        <v>266</v>
      </c>
      <c r="C32" s="40">
        <v>16022.25</v>
      </c>
      <c r="D32" s="40"/>
      <c r="E32" s="40"/>
      <c r="F32" s="40">
        <v>8807.1299999999992</v>
      </c>
      <c r="G32" s="40">
        <f t="shared" si="1"/>
        <v>54.968122454711413</v>
      </c>
      <c r="H32" s="40"/>
      <c r="I32" s="42"/>
      <c r="J32" s="42"/>
      <c r="K32" s="42"/>
      <c r="L32" s="42"/>
      <c r="M32" s="48"/>
      <c r="N32" s="48"/>
      <c r="O32" s="48"/>
    </row>
    <row r="33" spans="1:15" x14ac:dyDescent="0.2">
      <c r="A33" s="55"/>
      <c r="B33" s="44"/>
      <c r="C33" s="40"/>
      <c r="D33" s="45"/>
      <c r="E33" s="45"/>
      <c r="F33" s="45"/>
      <c r="G33" s="45"/>
      <c r="H33" s="45"/>
      <c r="I33" s="48"/>
      <c r="J33" s="48"/>
      <c r="K33" s="48"/>
      <c r="L33" s="48"/>
      <c r="M33" s="48"/>
      <c r="N33" s="48"/>
      <c r="O33" s="48"/>
    </row>
    <row r="34" spans="1:15" x14ac:dyDescent="0.2">
      <c r="A34" s="43"/>
      <c r="B34" s="44"/>
      <c r="C34" s="40"/>
      <c r="D34" s="41"/>
      <c r="E34" s="41"/>
      <c r="F34" s="40"/>
      <c r="G34" s="40"/>
      <c r="H34" s="40"/>
      <c r="I34" s="48"/>
      <c r="J34" s="48"/>
      <c r="K34" s="48"/>
      <c r="L34" s="48"/>
      <c r="M34" s="48"/>
      <c r="N34" s="48"/>
      <c r="O34" s="48"/>
    </row>
    <row r="35" spans="1:15" x14ac:dyDescent="0.2">
      <c r="A35" s="46"/>
      <c r="B35" s="44"/>
      <c r="C35" s="40"/>
      <c r="D35" s="45"/>
      <c r="E35" s="45"/>
      <c r="F35" s="40"/>
      <c r="G35" s="40"/>
      <c r="H35" s="45"/>
      <c r="I35" s="48"/>
      <c r="J35" s="48"/>
      <c r="K35" s="48"/>
      <c r="L35" s="48"/>
      <c r="M35" s="48"/>
      <c r="N35" s="48"/>
      <c r="O35" s="48"/>
    </row>
    <row r="36" spans="1:15" x14ac:dyDescent="0.2">
      <c r="A36" s="55"/>
      <c r="B36" s="44"/>
      <c r="C36" s="40"/>
      <c r="D36" s="45"/>
      <c r="E36" s="45"/>
      <c r="F36" s="40"/>
      <c r="G36" s="40"/>
      <c r="H36" s="45"/>
      <c r="I36" s="48"/>
      <c r="J36" s="48"/>
      <c r="K36" s="48"/>
      <c r="L36" s="48"/>
      <c r="M36" s="48"/>
      <c r="N36" s="48"/>
      <c r="O36" s="48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C6F2-DC68-46EF-B5F4-35E3924BEF46}">
  <sheetPr>
    <pageSetUpPr fitToPage="1"/>
  </sheetPr>
  <dimension ref="A1:O27"/>
  <sheetViews>
    <sheetView topLeftCell="A4" workbookViewId="0">
      <selection activeCell="G14" sqref="G14"/>
    </sheetView>
  </sheetViews>
  <sheetFormatPr defaultRowHeight="12.75" x14ac:dyDescent="0.2"/>
  <cols>
    <col min="1" max="1" width="15.85546875" style="49" customWidth="1"/>
    <col min="2" max="2" width="50.7109375" style="58" customWidth="1"/>
    <col min="3" max="3" width="18.28515625" style="59" customWidth="1"/>
    <col min="4" max="5" width="17.7109375" style="60" bestFit="1" customWidth="1"/>
    <col min="6" max="6" width="19" style="59" customWidth="1"/>
    <col min="7" max="7" width="14" style="59" customWidth="1"/>
    <col min="8" max="8" width="15.42578125" style="59" customWidth="1"/>
    <col min="9" max="9" width="15.5703125" style="49" hidden="1" customWidth="1"/>
    <col min="10" max="10" width="14.42578125" style="49" hidden="1" customWidth="1"/>
    <col min="11" max="11" width="15.42578125" style="49" hidden="1" customWidth="1"/>
    <col min="12" max="12" width="9.42578125" style="49" bestFit="1" customWidth="1"/>
    <col min="13" max="256" width="9.140625" style="49"/>
    <col min="257" max="257" width="15.85546875" style="49" customWidth="1"/>
    <col min="258" max="258" width="50.7109375" style="49" customWidth="1"/>
    <col min="259" max="259" width="20.140625" style="49" customWidth="1"/>
    <col min="260" max="261" width="17.7109375" style="49" bestFit="1" customWidth="1"/>
    <col min="262" max="262" width="19" style="49" customWidth="1"/>
    <col min="263" max="263" width="17.140625" style="49" customWidth="1"/>
    <col min="264" max="264" width="18.42578125" style="49" bestFit="1" customWidth="1"/>
    <col min="265" max="265" width="15.5703125" style="49" bestFit="1" customWidth="1"/>
    <col min="266" max="266" width="14.42578125" style="49" bestFit="1" customWidth="1"/>
    <col min="267" max="267" width="15.42578125" style="49" bestFit="1" customWidth="1"/>
    <col min="268" max="268" width="9.42578125" style="49" bestFit="1" customWidth="1"/>
    <col min="269" max="512" width="9.140625" style="49"/>
    <col min="513" max="513" width="15.85546875" style="49" customWidth="1"/>
    <col min="514" max="514" width="50.7109375" style="49" customWidth="1"/>
    <col min="515" max="515" width="20.140625" style="49" customWidth="1"/>
    <col min="516" max="517" width="17.7109375" style="49" bestFit="1" customWidth="1"/>
    <col min="518" max="518" width="19" style="49" customWidth="1"/>
    <col min="519" max="519" width="17.140625" style="49" customWidth="1"/>
    <col min="520" max="520" width="18.42578125" style="49" bestFit="1" customWidth="1"/>
    <col min="521" max="521" width="15.5703125" style="49" bestFit="1" customWidth="1"/>
    <col min="522" max="522" width="14.42578125" style="49" bestFit="1" customWidth="1"/>
    <col min="523" max="523" width="15.42578125" style="49" bestFit="1" customWidth="1"/>
    <col min="524" max="524" width="9.42578125" style="49" bestFit="1" customWidth="1"/>
    <col min="525" max="768" width="9.140625" style="49"/>
    <col min="769" max="769" width="15.85546875" style="49" customWidth="1"/>
    <col min="770" max="770" width="50.7109375" style="49" customWidth="1"/>
    <col min="771" max="771" width="20.140625" style="49" customWidth="1"/>
    <col min="772" max="773" width="17.7109375" style="49" bestFit="1" customWidth="1"/>
    <col min="774" max="774" width="19" style="49" customWidth="1"/>
    <col min="775" max="775" width="17.140625" style="49" customWidth="1"/>
    <col min="776" max="776" width="18.42578125" style="49" bestFit="1" customWidth="1"/>
    <col min="777" max="777" width="15.5703125" style="49" bestFit="1" customWidth="1"/>
    <col min="778" max="778" width="14.42578125" style="49" bestFit="1" customWidth="1"/>
    <col min="779" max="779" width="15.42578125" style="49" bestFit="1" customWidth="1"/>
    <col min="780" max="780" width="9.42578125" style="49" bestFit="1" customWidth="1"/>
    <col min="781" max="1024" width="9.140625" style="49"/>
    <col min="1025" max="1025" width="15.85546875" style="49" customWidth="1"/>
    <col min="1026" max="1026" width="50.7109375" style="49" customWidth="1"/>
    <col min="1027" max="1027" width="20.140625" style="49" customWidth="1"/>
    <col min="1028" max="1029" width="17.7109375" style="49" bestFit="1" customWidth="1"/>
    <col min="1030" max="1030" width="19" style="49" customWidth="1"/>
    <col min="1031" max="1031" width="17.140625" style="49" customWidth="1"/>
    <col min="1032" max="1032" width="18.42578125" style="49" bestFit="1" customWidth="1"/>
    <col min="1033" max="1033" width="15.5703125" style="49" bestFit="1" customWidth="1"/>
    <col min="1034" max="1034" width="14.42578125" style="49" bestFit="1" customWidth="1"/>
    <col min="1035" max="1035" width="15.42578125" style="49" bestFit="1" customWidth="1"/>
    <col min="1036" max="1036" width="9.42578125" style="49" bestFit="1" customWidth="1"/>
    <col min="1037" max="1280" width="9.140625" style="49"/>
    <col min="1281" max="1281" width="15.85546875" style="49" customWidth="1"/>
    <col min="1282" max="1282" width="50.7109375" style="49" customWidth="1"/>
    <col min="1283" max="1283" width="20.140625" style="49" customWidth="1"/>
    <col min="1284" max="1285" width="17.7109375" style="49" bestFit="1" customWidth="1"/>
    <col min="1286" max="1286" width="19" style="49" customWidth="1"/>
    <col min="1287" max="1287" width="17.140625" style="49" customWidth="1"/>
    <col min="1288" max="1288" width="18.42578125" style="49" bestFit="1" customWidth="1"/>
    <col min="1289" max="1289" width="15.5703125" style="49" bestFit="1" customWidth="1"/>
    <col min="1290" max="1290" width="14.42578125" style="49" bestFit="1" customWidth="1"/>
    <col min="1291" max="1291" width="15.42578125" style="49" bestFit="1" customWidth="1"/>
    <col min="1292" max="1292" width="9.42578125" style="49" bestFit="1" customWidth="1"/>
    <col min="1293" max="1536" width="9.140625" style="49"/>
    <col min="1537" max="1537" width="15.85546875" style="49" customWidth="1"/>
    <col min="1538" max="1538" width="50.7109375" style="49" customWidth="1"/>
    <col min="1539" max="1539" width="20.140625" style="49" customWidth="1"/>
    <col min="1540" max="1541" width="17.7109375" style="49" bestFit="1" customWidth="1"/>
    <col min="1542" max="1542" width="19" style="49" customWidth="1"/>
    <col min="1543" max="1543" width="17.140625" style="49" customWidth="1"/>
    <col min="1544" max="1544" width="18.42578125" style="49" bestFit="1" customWidth="1"/>
    <col min="1545" max="1545" width="15.5703125" style="49" bestFit="1" customWidth="1"/>
    <col min="1546" max="1546" width="14.42578125" style="49" bestFit="1" customWidth="1"/>
    <col min="1547" max="1547" width="15.42578125" style="49" bestFit="1" customWidth="1"/>
    <col min="1548" max="1548" width="9.42578125" style="49" bestFit="1" customWidth="1"/>
    <col min="1549" max="1792" width="9.140625" style="49"/>
    <col min="1793" max="1793" width="15.85546875" style="49" customWidth="1"/>
    <col min="1794" max="1794" width="50.7109375" style="49" customWidth="1"/>
    <col min="1795" max="1795" width="20.140625" style="49" customWidth="1"/>
    <col min="1796" max="1797" width="17.7109375" style="49" bestFit="1" customWidth="1"/>
    <col min="1798" max="1798" width="19" style="49" customWidth="1"/>
    <col min="1799" max="1799" width="17.140625" style="49" customWidth="1"/>
    <col min="1800" max="1800" width="18.42578125" style="49" bestFit="1" customWidth="1"/>
    <col min="1801" max="1801" width="15.5703125" style="49" bestFit="1" customWidth="1"/>
    <col min="1802" max="1802" width="14.42578125" style="49" bestFit="1" customWidth="1"/>
    <col min="1803" max="1803" width="15.42578125" style="49" bestFit="1" customWidth="1"/>
    <col min="1804" max="1804" width="9.42578125" style="49" bestFit="1" customWidth="1"/>
    <col min="1805" max="2048" width="9.140625" style="49"/>
    <col min="2049" max="2049" width="15.85546875" style="49" customWidth="1"/>
    <col min="2050" max="2050" width="50.7109375" style="49" customWidth="1"/>
    <col min="2051" max="2051" width="20.140625" style="49" customWidth="1"/>
    <col min="2052" max="2053" width="17.7109375" style="49" bestFit="1" customWidth="1"/>
    <col min="2054" max="2054" width="19" style="49" customWidth="1"/>
    <col min="2055" max="2055" width="17.140625" style="49" customWidth="1"/>
    <col min="2056" max="2056" width="18.42578125" style="49" bestFit="1" customWidth="1"/>
    <col min="2057" max="2057" width="15.5703125" style="49" bestFit="1" customWidth="1"/>
    <col min="2058" max="2058" width="14.42578125" style="49" bestFit="1" customWidth="1"/>
    <col min="2059" max="2059" width="15.42578125" style="49" bestFit="1" customWidth="1"/>
    <col min="2060" max="2060" width="9.42578125" style="49" bestFit="1" customWidth="1"/>
    <col min="2061" max="2304" width="9.140625" style="49"/>
    <col min="2305" max="2305" width="15.85546875" style="49" customWidth="1"/>
    <col min="2306" max="2306" width="50.7109375" style="49" customWidth="1"/>
    <col min="2307" max="2307" width="20.140625" style="49" customWidth="1"/>
    <col min="2308" max="2309" width="17.7109375" style="49" bestFit="1" customWidth="1"/>
    <col min="2310" max="2310" width="19" style="49" customWidth="1"/>
    <col min="2311" max="2311" width="17.140625" style="49" customWidth="1"/>
    <col min="2312" max="2312" width="18.42578125" style="49" bestFit="1" customWidth="1"/>
    <col min="2313" max="2313" width="15.5703125" style="49" bestFit="1" customWidth="1"/>
    <col min="2314" max="2314" width="14.42578125" style="49" bestFit="1" customWidth="1"/>
    <col min="2315" max="2315" width="15.42578125" style="49" bestFit="1" customWidth="1"/>
    <col min="2316" max="2316" width="9.42578125" style="49" bestFit="1" customWidth="1"/>
    <col min="2317" max="2560" width="9.140625" style="49"/>
    <col min="2561" max="2561" width="15.85546875" style="49" customWidth="1"/>
    <col min="2562" max="2562" width="50.7109375" style="49" customWidth="1"/>
    <col min="2563" max="2563" width="20.140625" style="49" customWidth="1"/>
    <col min="2564" max="2565" width="17.7109375" style="49" bestFit="1" customWidth="1"/>
    <col min="2566" max="2566" width="19" style="49" customWidth="1"/>
    <col min="2567" max="2567" width="17.140625" style="49" customWidth="1"/>
    <col min="2568" max="2568" width="18.42578125" style="49" bestFit="1" customWidth="1"/>
    <col min="2569" max="2569" width="15.5703125" style="49" bestFit="1" customWidth="1"/>
    <col min="2570" max="2570" width="14.42578125" style="49" bestFit="1" customWidth="1"/>
    <col min="2571" max="2571" width="15.42578125" style="49" bestFit="1" customWidth="1"/>
    <col min="2572" max="2572" width="9.42578125" style="49" bestFit="1" customWidth="1"/>
    <col min="2573" max="2816" width="9.140625" style="49"/>
    <col min="2817" max="2817" width="15.85546875" style="49" customWidth="1"/>
    <col min="2818" max="2818" width="50.7109375" style="49" customWidth="1"/>
    <col min="2819" max="2819" width="20.140625" style="49" customWidth="1"/>
    <col min="2820" max="2821" width="17.7109375" style="49" bestFit="1" customWidth="1"/>
    <col min="2822" max="2822" width="19" style="49" customWidth="1"/>
    <col min="2823" max="2823" width="17.140625" style="49" customWidth="1"/>
    <col min="2824" max="2824" width="18.42578125" style="49" bestFit="1" customWidth="1"/>
    <col min="2825" max="2825" width="15.5703125" style="49" bestFit="1" customWidth="1"/>
    <col min="2826" max="2826" width="14.42578125" style="49" bestFit="1" customWidth="1"/>
    <col min="2827" max="2827" width="15.42578125" style="49" bestFit="1" customWidth="1"/>
    <col min="2828" max="2828" width="9.42578125" style="49" bestFit="1" customWidth="1"/>
    <col min="2829" max="3072" width="9.140625" style="49"/>
    <col min="3073" max="3073" width="15.85546875" style="49" customWidth="1"/>
    <col min="3074" max="3074" width="50.7109375" style="49" customWidth="1"/>
    <col min="3075" max="3075" width="20.140625" style="49" customWidth="1"/>
    <col min="3076" max="3077" width="17.7109375" style="49" bestFit="1" customWidth="1"/>
    <col min="3078" max="3078" width="19" style="49" customWidth="1"/>
    <col min="3079" max="3079" width="17.140625" style="49" customWidth="1"/>
    <col min="3080" max="3080" width="18.42578125" style="49" bestFit="1" customWidth="1"/>
    <col min="3081" max="3081" width="15.5703125" style="49" bestFit="1" customWidth="1"/>
    <col min="3082" max="3082" width="14.42578125" style="49" bestFit="1" customWidth="1"/>
    <col min="3083" max="3083" width="15.42578125" style="49" bestFit="1" customWidth="1"/>
    <col min="3084" max="3084" width="9.42578125" style="49" bestFit="1" customWidth="1"/>
    <col min="3085" max="3328" width="9.140625" style="49"/>
    <col min="3329" max="3329" width="15.85546875" style="49" customWidth="1"/>
    <col min="3330" max="3330" width="50.7109375" style="49" customWidth="1"/>
    <col min="3331" max="3331" width="20.140625" style="49" customWidth="1"/>
    <col min="3332" max="3333" width="17.7109375" style="49" bestFit="1" customWidth="1"/>
    <col min="3334" max="3334" width="19" style="49" customWidth="1"/>
    <col min="3335" max="3335" width="17.140625" style="49" customWidth="1"/>
    <col min="3336" max="3336" width="18.42578125" style="49" bestFit="1" customWidth="1"/>
    <col min="3337" max="3337" width="15.5703125" style="49" bestFit="1" customWidth="1"/>
    <col min="3338" max="3338" width="14.42578125" style="49" bestFit="1" customWidth="1"/>
    <col min="3339" max="3339" width="15.42578125" style="49" bestFit="1" customWidth="1"/>
    <col min="3340" max="3340" width="9.42578125" style="49" bestFit="1" customWidth="1"/>
    <col min="3341" max="3584" width="9.140625" style="49"/>
    <col min="3585" max="3585" width="15.85546875" style="49" customWidth="1"/>
    <col min="3586" max="3586" width="50.7109375" style="49" customWidth="1"/>
    <col min="3587" max="3587" width="20.140625" style="49" customWidth="1"/>
    <col min="3588" max="3589" width="17.7109375" style="49" bestFit="1" customWidth="1"/>
    <col min="3590" max="3590" width="19" style="49" customWidth="1"/>
    <col min="3591" max="3591" width="17.140625" style="49" customWidth="1"/>
    <col min="3592" max="3592" width="18.42578125" style="49" bestFit="1" customWidth="1"/>
    <col min="3593" max="3593" width="15.5703125" style="49" bestFit="1" customWidth="1"/>
    <col min="3594" max="3594" width="14.42578125" style="49" bestFit="1" customWidth="1"/>
    <col min="3595" max="3595" width="15.42578125" style="49" bestFit="1" customWidth="1"/>
    <col min="3596" max="3596" width="9.42578125" style="49" bestFit="1" customWidth="1"/>
    <col min="3597" max="3840" width="9.140625" style="49"/>
    <col min="3841" max="3841" width="15.85546875" style="49" customWidth="1"/>
    <col min="3842" max="3842" width="50.7109375" style="49" customWidth="1"/>
    <col min="3843" max="3843" width="20.140625" style="49" customWidth="1"/>
    <col min="3844" max="3845" width="17.7109375" style="49" bestFit="1" customWidth="1"/>
    <col min="3846" max="3846" width="19" style="49" customWidth="1"/>
    <col min="3847" max="3847" width="17.140625" style="49" customWidth="1"/>
    <col min="3848" max="3848" width="18.42578125" style="49" bestFit="1" customWidth="1"/>
    <col min="3849" max="3849" width="15.5703125" style="49" bestFit="1" customWidth="1"/>
    <col min="3850" max="3850" width="14.42578125" style="49" bestFit="1" customWidth="1"/>
    <col min="3851" max="3851" width="15.42578125" style="49" bestFit="1" customWidth="1"/>
    <col min="3852" max="3852" width="9.42578125" style="49" bestFit="1" customWidth="1"/>
    <col min="3853" max="4096" width="9.140625" style="49"/>
    <col min="4097" max="4097" width="15.85546875" style="49" customWidth="1"/>
    <col min="4098" max="4098" width="50.7109375" style="49" customWidth="1"/>
    <col min="4099" max="4099" width="20.140625" style="49" customWidth="1"/>
    <col min="4100" max="4101" width="17.7109375" style="49" bestFit="1" customWidth="1"/>
    <col min="4102" max="4102" width="19" style="49" customWidth="1"/>
    <col min="4103" max="4103" width="17.140625" style="49" customWidth="1"/>
    <col min="4104" max="4104" width="18.42578125" style="49" bestFit="1" customWidth="1"/>
    <col min="4105" max="4105" width="15.5703125" style="49" bestFit="1" customWidth="1"/>
    <col min="4106" max="4106" width="14.42578125" style="49" bestFit="1" customWidth="1"/>
    <col min="4107" max="4107" width="15.42578125" style="49" bestFit="1" customWidth="1"/>
    <col min="4108" max="4108" width="9.42578125" style="49" bestFit="1" customWidth="1"/>
    <col min="4109" max="4352" width="9.140625" style="49"/>
    <col min="4353" max="4353" width="15.85546875" style="49" customWidth="1"/>
    <col min="4354" max="4354" width="50.7109375" style="49" customWidth="1"/>
    <col min="4355" max="4355" width="20.140625" style="49" customWidth="1"/>
    <col min="4356" max="4357" width="17.7109375" style="49" bestFit="1" customWidth="1"/>
    <col min="4358" max="4358" width="19" style="49" customWidth="1"/>
    <col min="4359" max="4359" width="17.140625" style="49" customWidth="1"/>
    <col min="4360" max="4360" width="18.42578125" style="49" bestFit="1" customWidth="1"/>
    <col min="4361" max="4361" width="15.5703125" style="49" bestFit="1" customWidth="1"/>
    <col min="4362" max="4362" width="14.42578125" style="49" bestFit="1" customWidth="1"/>
    <col min="4363" max="4363" width="15.42578125" style="49" bestFit="1" customWidth="1"/>
    <col min="4364" max="4364" width="9.42578125" style="49" bestFit="1" customWidth="1"/>
    <col min="4365" max="4608" width="9.140625" style="49"/>
    <col min="4609" max="4609" width="15.85546875" style="49" customWidth="1"/>
    <col min="4610" max="4610" width="50.7109375" style="49" customWidth="1"/>
    <col min="4611" max="4611" width="20.140625" style="49" customWidth="1"/>
    <col min="4612" max="4613" width="17.7109375" style="49" bestFit="1" customWidth="1"/>
    <col min="4614" max="4614" width="19" style="49" customWidth="1"/>
    <col min="4615" max="4615" width="17.140625" style="49" customWidth="1"/>
    <col min="4616" max="4616" width="18.42578125" style="49" bestFit="1" customWidth="1"/>
    <col min="4617" max="4617" width="15.5703125" style="49" bestFit="1" customWidth="1"/>
    <col min="4618" max="4618" width="14.42578125" style="49" bestFit="1" customWidth="1"/>
    <col min="4619" max="4619" width="15.42578125" style="49" bestFit="1" customWidth="1"/>
    <col min="4620" max="4620" width="9.42578125" style="49" bestFit="1" customWidth="1"/>
    <col min="4621" max="4864" width="9.140625" style="49"/>
    <col min="4865" max="4865" width="15.85546875" style="49" customWidth="1"/>
    <col min="4866" max="4866" width="50.7109375" style="49" customWidth="1"/>
    <col min="4867" max="4867" width="20.140625" style="49" customWidth="1"/>
    <col min="4868" max="4869" width="17.7109375" style="49" bestFit="1" customWidth="1"/>
    <col min="4870" max="4870" width="19" style="49" customWidth="1"/>
    <col min="4871" max="4871" width="17.140625" style="49" customWidth="1"/>
    <col min="4872" max="4872" width="18.42578125" style="49" bestFit="1" customWidth="1"/>
    <col min="4873" max="4873" width="15.5703125" style="49" bestFit="1" customWidth="1"/>
    <col min="4874" max="4874" width="14.42578125" style="49" bestFit="1" customWidth="1"/>
    <col min="4875" max="4875" width="15.42578125" style="49" bestFit="1" customWidth="1"/>
    <col min="4876" max="4876" width="9.42578125" style="49" bestFit="1" customWidth="1"/>
    <col min="4877" max="5120" width="9.140625" style="49"/>
    <col min="5121" max="5121" width="15.85546875" style="49" customWidth="1"/>
    <col min="5122" max="5122" width="50.7109375" style="49" customWidth="1"/>
    <col min="5123" max="5123" width="20.140625" style="49" customWidth="1"/>
    <col min="5124" max="5125" width="17.7109375" style="49" bestFit="1" customWidth="1"/>
    <col min="5126" max="5126" width="19" style="49" customWidth="1"/>
    <col min="5127" max="5127" width="17.140625" style="49" customWidth="1"/>
    <col min="5128" max="5128" width="18.42578125" style="49" bestFit="1" customWidth="1"/>
    <col min="5129" max="5129" width="15.5703125" style="49" bestFit="1" customWidth="1"/>
    <col min="5130" max="5130" width="14.42578125" style="49" bestFit="1" customWidth="1"/>
    <col min="5131" max="5131" width="15.42578125" style="49" bestFit="1" customWidth="1"/>
    <col min="5132" max="5132" width="9.42578125" style="49" bestFit="1" customWidth="1"/>
    <col min="5133" max="5376" width="9.140625" style="49"/>
    <col min="5377" max="5377" width="15.85546875" style="49" customWidth="1"/>
    <col min="5378" max="5378" width="50.7109375" style="49" customWidth="1"/>
    <col min="5379" max="5379" width="20.140625" style="49" customWidth="1"/>
    <col min="5380" max="5381" width="17.7109375" style="49" bestFit="1" customWidth="1"/>
    <col min="5382" max="5382" width="19" style="49" customWidth="1"/>
    <col min="5383" max="5383" width="17.140625" style="49" customWidth="1"/>
    <col min="5384" max="5384" width="18.42578125" style="49" bestFit="1" customWidth="1"/>
    <col min="5385" max="5385" width="15.5703125" style="49" bestFit="1" customWidth="1"/>
    <col min="5386" max="5386" width="14.42578125" style="49" bestFit="1" customWidth="1"/>
    <col min="5387" max="5387" width="15.42578125" style="49" bestFit="1" customWidth="1"/>
    <col min="5388" max="5388" width="9.42578125" style="49" bestFit="1" customWidth="1"/>
    <col min="5389" max="5632" width="9.140625" style="49"/>
    <col min="5633" max="5633" width="15.85546875" style="49" customWidth="1"/>
    <col min="5634" max="5634" width="50.7109375" style="49" customWidth="1"/>
    <col min="5635" max="5635" width="20.140625" style="49" customWidth="1"/>
    <col min="5636" max="5637" width="17.7109375" style="49" bestFit="1" customWidth="1"/>
    <col min="5638" max="5638" width="19" style="49" customWidth="1"/>
    <col min="5639" max="5639" width="17.140625" style="49" customWidth="1"/>
    <col min="5640" max="5640" width="18.42578125" style="49" bestFit="1" customWidth="1"/>
    <col min="5641" max="5641" width="15.5703125" style="49" bestFit="1" customWidth="1"/>
    <col min="5642" max="5642" width="14.42578125" style="49" bestFit="1" customWidth="1"/>
    <col min="5643" max="5643" width="15.42578125" style="49" bestFit="1" customWidth="1"/>
    <col min="5644" max="5644" width="9.42578125" style="49" bestFit="1" customWidth="1"/>
    <col min="5645" max="5888" width="9.140625" style="49"/>
    <col min="5889" max="5889" width="15.85546875" style="49" customWidth="1"/>
    <col min="5890" max="5890" width="50.7109375" style="49" customWidth="1"/>
    <col min="5891" max="5891" width="20.140625" style="49" customWidth="1"/>
    <col min="5892" max="5893" width="17.7109375" style="49" bestFit="1" customWidth="1"/>
    <col min="5894" max="5894" width="19" style="49" customWidth="1"/>
    <col min="5895" max="5895" width="17.140625" style="49" customWidth="1"/>
    <col min="5896" max="5896" width="18.42578125" style="49" bestFit="1" customWidth="1"/>
    <col min="5897" max="5897" width="15.5703125" style="49" bestFit="1" customWidth="1"/>
    <col min="5898" max="5898" width="14.42578125" style="49" bestFit="1" customWidth="1"/>
    <col min="5899" max="5899" width="15.42578125" style="49" bestFit="1" customWidth="1"/>
    <col min="5900" max="5900" width="9.42578125" style="49" bestFit="1" customWidth="1"/>
    <col min="5901" max="6144" width="9.140625" style="49"/>
    <col min="6145" max="6145" width="15.85546875" style="49" customWidth="1"/>
    <col min="6146" max="6146" width="50.7109375" style="49" customWidth="1"/>
    <col min="6147" max="6147" width="20.140625" style="49" customWidth="1"/>
    <col min="6148" max="6149" width="17.7109375" style="49" bestFit="1" customWidth="1"/>
    <col min="6150" max="6150" width="19" style="49" customWidth="1"/>
    <col min="6151" max="6151" width="17.140625" style="49" customWidth="1"/>
    <col min="6152" max="6152" width="18.42578125" style="49" bestFit="1" customWidth="1"/>
    <col min="6153" max="6153" width="15.5703125" style="49" bestFit="1" customWidth="1"/>
    <col min="6154" max="6154" width="14.42578125" style="49" bestFit="1" customWidth="1"/>
    <col min="6155" max="6155" width="15.42578125" style="49" bestFit="1" customWidth="1"/>
    <col min="6156" max="6156" width="9.42578125" style="49" bestFit="1" customWidth="1"/>
    <col min="6157" max="6400" width="9.140625" style="49"/>
    <col min="6401" max="6401" width="15.85546875" style="49" customWidth="1"/>
    <col min="6402" max="6402" width="50.7109375" style="49" customWidth="1"/>
    <col min="6403" max="6403" width="20.140625" style="49" customWidth="1"/>
    <col min="6404" max="6405" width="17.7109375" style="49" bestFit="1" customWidth="1"/>
    <col min="6406" max="6406" width="19" style="49" customWidth="1"/>
    <col min="6407" max="6407" width="17.140625" style="49" customWidth="1"/>
    <col min="6408" max="6408" width="18.42578125" style="49" bestFit="1" customWidth="1"/>
    <col min="6409" max="6409" width="15.5703125" style="49" bestFit="1" customWidth="1"/>
    <col min="6410" max="6410" width="14.42578125" style="49" bestFit="1" customWidth="1"/>
    <col min="6411" max="6411" width="15.42578125" style="49" bestFit="1" customWidth="1"/>
    <col min="6412" max="6412" width="9.42578125" style="49" bestFit="1" customWidth="1"/>
    <col min="6413" max="6656" width="9.140625" style="49"/>
    <col min="6657" max="6657" width="15.85546875" style="49" customWidth="1"/>
    <col min="6658" max="6658" width="50.7109375" style="49" customWidth="1"/>
    <col min="6659" max="6659" width="20.140625" style="49" customWidth="1"/>
    <col min="6660" max="6661" width="17.7109375" style="49" bestFit="1" customWidth="1"/>
    <col min="6662" max="6662" width="19" style="49" customWidth="1"/>
    <col min="6663" max="6663" width="17.140625" style="49" customWidth="1"/>
    <col min="6664" max="6664" width="18.42578125" style="49" bestFit="1" customWidth="1"/>
    <col min="6665" max="6665" width="15.5703125" style="49" bestFit="1" customWidth="1"/>
    <col min="6666" max="6666" width="14.42578125" style="49" bestFit="1" customWidth="1"/>
    <col min="6667" max="6667" width="15.42578125" style="49" bestFit="1" customWidth="1"/>
    <col min="6668" max="6668" width="9.42578125" style="49" bestFit="1" customWidth="1"/>
    <col min="6669" max="6912" width="9.140625" style="49"/>
    <col min="6913" max="6913" width="15.85546875" style="49" customWidth="1"/>
    <col min="6914" max="6914" width="50.7109375" style="49" customWidth="1"/>
    <col min="6915" max="6915" width="20.140625" style="49" customWidth="1"/>
    <col min="6916" max="6917" width="17.7109375" style="49" bestFit="1" customWidth="1"/>
    <col min="6918" max="6918" width="19" style="49" customWidth="1"/>
    <col min="6919" max="6919" width="17.140625" style="49" customWidth="1"/>
    <col min="6920" max="6920" width="18.42578125" style="49" bestFit="1" customWidth="1"/>
    <col min="6921" max="6921" width="15.5703125" style="49" bestFit="1" customWidth="1"/>
    <col min="6922" max="6922" width="14.42578125" style="49" bestFit="1" customWidth="1"/>
    <col min="6923" max="6923" width="15.42578125" style="49" bestFit="1" customWidth="1"/>
    <col min="6924" max="6924" width="9.42578125" style="49" bestFit="1" customWidth="1"/>
    <col min="6925" max="7168" width="9.140625" style="49"/>
    <col min="7169" max="7169" width="15.85546875" style="49" customWidth="1"/>
    <col min="7170" max="7170" width="50.7109375" style="49" customWidth="1"/>
    <col min="7171" max="7171" width="20.140625" style="49" customWidth="1"/>
    <col min="7172" max="7173" width="17.7109375" style="49" bestFit="1" customWidth="1"/>
    <col min="7174" max="7174" width="19" style="49" customWidth="1"/>
    <col min="7175" max="7175" width="17.140625" style="49" customWidth="1"/>
    <col min="7176" max="7176" width="18.42578125" style="49" bestFit="1" customWidth="1"/>
    <col min="7177" max="7177" width="15.5703125" style="49" bestFit="1" customWidth="1"/>
    <col min="7178" max="7178" width="14.42578125" style="49" bestFit="1" customWidth="1"/>
    <col min="7179" max="7179" width="15.42578125" style="49" bestFit="1" customWidth="1"/>
    <col min="7180" max="7180" width="9.42578125" style="49" bestFit="1" customWidth="1"/>
    <col min="7181" max="7424" width="9.140625" style="49"/>
    <col min="7425" max="7425" width="15.85546875" style="49" customWidth="1"/>
    <col min="7426" max="7426" width="50.7109375" style="49" customWidth="1"/>
    <col min="7427" max="7427" width="20.140625" style="49" customWidth="1"/>
    <col min="7428" max="7429" width="17.7109375" style="49" bestFit="1" customWidth="1"/>
    <col min="7430" max="7430" width="19" style="49" customWidth="1"/>
    <col min="7431" max="7431" width="17.140625" style="49" customWidth="1"/>
    <col min="7432" max="7432" width="18.42578125" style="49" bestFit="1" customWidth="1"/>
    <col min="7433" max="7433" width="15.5703125" style="49" bestFit="1" customWidth="1"/>
    <col min="7434" max="7434" width="14.42578125" style="49" bestFit="1" customWidth="1"/>
    <col min="7435" max="7435" width="15.42578125" style="49" bestFit="1" customWidth="1"/>
    <col min="7436" max="7436" width="9.42578125" style="49" bestFit="1" customWidth="1"/>
    <col min="7437" max="7680" width="9.140625" style="49"/>
    <col min="7681" max="7681" width="15.85546875" style="49" customWidth="1"/>
    <col min="7682" max="7682" width="50.7109375" style="49" customWidth="1"/>
    <col min="7683" max="7683" width="20.140625" style="49" customWidth="1"/>
    <col min="7684" max="7685" width="17.7109375" style="49" bestFit="1" customWidth="1"/>
    <col min="7686" max="7686" width="19" style="49" customWidth="1"/>
    <col min="7687" max="7687" width="17.140625" style="49" customWidth="1"/>
    <col min="7688" max="7688" width="18.42578125" style="49" bestFit="1" customWidth="1"/>
    <col min="7689" max="7689" width="15.5703125" style="49" bestFit="1" customWidth="1"/>
    <col min="7690" max="7690" width="14.42578125" style="49" bestFit="1" customWidth="1"/>
    <col min="7691" max="7691" width="15.42578125" style="49" bestFit="1" customWidth="1"/>
    <col min="7692" max="7692" width="9.42578125" style="49" bestFit="1" customWidth="1"/>
    <col min="7693" max="7936" width="9.140625" style="49"/>
    <col min="7937" max="7937" width="15.85546875" style="49" customWidth="1"/>
    <col min="7938" max="7938" width="50.7109375" style="49" customWidth="1"/>
    <col min="7939" max="7939" width="20.140625" style="49" customWidth="1"/>
    <col min="7940" max="7941" width="17.7109375" style="49" bestFit="1" customWidth="1"/>
    <col min="7942" max="7942" width="19" style="49" customWidth="1"/>
    <col min="7943" max="7943" width="17.140625" style="49" customWidth="1"/>
    <col min="7944" max="7944" width="18.42578125" style="49" bestFit="1" customWidth="1"/>
    <col min="7945" max="7945" width="15.5703125" style="49" bestFit="1" customWidth="1"/>
    <col min="7946" max="7946" width="14.42578125" style="49" bestFit="1" customWidth="1"/>
    <col min="7947" max="7947" width="15.42578125" style="49" bestFit="1" customWidth="1"/>
    <col min="7948" max="7948" width="9.42578125" style="49" bestFit="1" customWidth="1"/>
    <col min="7949" max="8192" width="9.140625" style="49"/>
    <col min="8193" max="8193" width="15.85546875" style="49" customWidth="1"/>
    <col min="8194" max="8194" width="50.7109375" style="49" customWidth="1"/>
    <col min="8195" max="8195" width="20.140625" style="49" customWidth="1"/>
    <col min="8196" max="8197" width="17.7109375" style="49" bestFit="1" customWidth="1"/>
    <col min="8198" max="8198" width="19" style="49" customWidth="1"/>
    <col min="8199" max="8199" width="17.140625" style="49" customWidth="1"/>
    <col min="8200" max="8200" width="18.42578125" style="49" bestFit="1" customWidth="1"/>
    <col min="8201" max="8201" width="15.5703125" style="49" bestFit="1" customWidth="1"/>
    <col min="8202" max="8202" width="14.42578125" style="49" bestFit="1" customWidth="1"/>
    <col min="8203" max="8203" width="15.42578125" style="49" bestFit="1" customWidth="1"/>
    <col min="8204" max="8204" width="9.42578125" style="49" bestFit="1" customWidth="1"/>
    <col min="8205" max="8448" width="9.140625" style="49"/>
    <col min="8449" max="8449" width="15.85546875" style="49" customWidth="1"/>
    <col min="8450" max="8450" width="50.7109375" style="49" customWidth="1"/>
    <col min="8451" max="8451" width="20.140625" style="49" customWidth="1"/>
    <col min="8452" max="8453" width="17.7109375" style="49" bestFit="1" customWidth="1"/>
    <col min="8454" max="8454" width="19" style="49" customWidth="1"/>
    <col min="8455" max="8455" width="17.140625" style="49" customWidth="1"/>
    <col min="8456" max="8456" width="18.42578125" style="49" bestFit="1" customWidth="1"/>
    <col min="8457" max="8457" width="15.5703125" style="49" bestFit="1" customWidth="1"/>
    <col min="8458" max="8458" width="14.42578125" style="49" bestFit="1" customWidth="1"/>
    <col min="8459" max="8459" width="15.42578125" style="49" bestFit="1" customWidth="1"/>
    <col min="8460" max="8460" width="9.42578125" style="49" bestFit="1" customWidth="1"/>
    <col min="8461" max="8704" width="9.140625" style="49"/>
    <col min="8705" max="8705" width="15.85546875" style="49" customWidth="1"/>
    <col min="8706" max="8706" width="50.7109375" style="49" customWidth="1"/>
    <col min="8707" max="8707" width="20.140625" style="49" customWidth="1"/>
    <col min="8708" max="8709" width="17.7109375" style="49" bestFit="1" customWidth="1"/>
    <col min="8710" max="8710" width="19" style="49" customWidth="1"/>
    <col min="8711" max="8711" width="17.140625" style="49" customWidth="1"/>
    <col min="8712" max="8712" width="18.42578125" style="49" bestFit="1" customWidth="1"/>
    <col min="8713" max="8713" width="15.5703125" style="49" bestFit="1" customWidth="1"/>
    <col min="8714" max="8714" width="14.42578125" style="49" bestFit="1" customWidth="1"/>
    <col min="8715" max="8715" width="15.42578125" style="49" bestFit="1" customWidth="1"/>
    <col min="8716" max="8716" width="9.42578125" style="49" bestFit="1" customWidth="1"/>
    <col min="8717" max="8960" width="9.140625" style="49"/>
    <col min="8961" max="8961" width="15.85546875" style="49" customWidth="1"/>
    <col min="8962" max="8962" width="50.7109375" style="49" customWidth="1"/>
    <col min="8963" max="8963" width="20.140625" style="49" customWidth="1"/>
    <col min="8964" max="8965" width="17.7109375" style="49" bestFit="1" customWidth="1"/>
    <col min="8966" max="8966" width="19" style="49" customWidth="1"/>
    <col min="8967" max="8967" width="17.140625" style="49" customWidth="1"/>
    <col min="8968" max="8968" width="18.42578125" style="49" bestFit="1" customWidth="1"/>
    <col min="8969" max="8969" width="15.5703125" style="49" bestFit="1" customWidth="1"/>
    <col min="8970" max="8970" width="14.42578125" style="49" bestFit="1" customWidth="1"/>
    <col min="8971" max="8971" width="15.42578125" style="49" bestFit="1" customWidth="1"/>
    <col min="8972" max="8972" width="9.42578125" style="49" bestFit="1" customWidth="1"/>
    <col min="8973" max="9216" width="9.140625" style="49"/>
    <col min="9217" max="9217" width="15.85546875" style="49" customWidth="1"/>
    <col min="9218" max="9218" width="50.7109375" style="49" customWidth="1"/>
    <col min="9219" max="9219" width="20.140625" style="49" customWidth="1"/>
    <col min="9220" max="9221" width="17.7109375" style="49" bestFit="1" customWidth="1"/>
    <col min="9222" max="9222" width="19" style="49" customWidth="1"/>
    <col min="9223" max="9223" width="17.140625" style="49" customWidth="1"/>
    <col min="9224" max="9224" width="18.42578125" style="49" bestFit="1" customWidth="1"/>
    <col min="9225" max="9225" width="15.5703125" style="49" bestFit="1" customWidth="1"/>
    <col min="9226" max="9226" width="14.42578125" style="49" bestFit="1" customWidth="1"/>
    <col min="9227" max="9227" width="15.42578125" style="49" bestFit="1" customWidth="1"/>
    <col min="9228" max="9228" width="9.42578125" style="49" bestFit="1" customWidth="1"/>
    <col min="9229" max="9472" width="9.140625" style="49"/>
    <col min="9473" max="9473" width="15.85546875" style="49" customWidth="1"/>
    <col min="9474" max="9474" width="50.7109375" style="49" customWidth="1"/>
    <col min="9475" max="9475" width="20.140625" style="49" customWidth="1"/>
    <col min="9476" max="9477" width="17.7109375" style="49" bestFit="1" customWidth="1"/>
    <col min="9478" max="9478" width="19" style="49" customWidth="1"/>
    <col min="9479" max="9479" width="17.140625" style="49" customWidth="1"/>
    <col min="9480" max="9480" width="18.42578125" style="49" bestFit="1" customWidth="1"/>
    <col min="9481" max="9481" width="15.5703125" style="49" bestFit="1" customWidth="1"/>
    <col min="9482" max="9482" width="14.42578125" style="49" bestFit="1" customWidth="1"/>
    <col min="9483" max="9483" width="15.42578125" style="49" bestFit="1" customWidth="1"/>
    <col min="9484" max="9484" width="9.42578125" style="49" bestFit="1" customWidth="1"/>
    <col min="9485" max="9728" width="9.140625" style="49"/>
    <col min="9729" max="9729" width="15.85546875" style="49" customWidth="1"/>
    <col min="9730" max="9730" width="50.7109375" style="49" customWidth="1"/>
    <col min="9731" max="9731" width="20.140625" style="49" customWidth="1"/>
    <col min="9732" max="9733" width="17.7109375" style="49" bestFit="1" customWidth="1"/>
    <col min="9734" max="9734" width="19" style="49" customWidth="1"/>
    <col min="9735" max="9735" width="17.140625" style="49" customWidth="1"/>
    <col min="9736" max="9736" width="18.42578125" style="49" bestFit="1" customWidth="1"/>
    <col min="9737" max="9737" width="15.5703125" style="49" bestFit="1" customWidth="1"/>
    <col min="9738" max="9738" width="14.42578125" style="49" bestFit="1" customWidth="1"/>
    <col min="9739" max="9739" width="15.42578125" style="49" bestFit="1" customWidth="1"/>
    <col min="9740" max="9740" width="9.42578125" style="49" bestFit="1" customWidth="1"/>
    <col min="9741" max="9984" width="9.140625" style="49"/>
    <col min="9985" max="9985" width="15.85546875" style="49" customWidth="1"/>
    <col min="9986" max="9986" width="50.7109375" style="49" customWidth="1"/>
    <col min="9987" max="9987" width="20.140625" style="49" customWidth="1"/>
    <col min="9988" max="9989" width="17.7109375" style="49" bestFit="1" customWidth="1"/>
    <col min="9990" max="9990" width="19" style="49" customWidth="1"/>
    <col min="9991" max="9991" width="17.140625" style="49" customWidth="1"/>
    <col min="9992" max="9992" width="18.42578125" style="49" bestFit="1" customWidth="1"/>
    <col min="9993" max="9993" width="15.5703125" style="49" bestFit="1" customWidth="1"/>
    <col min="9994" max="9994" width="14.42578125" style="49" bestFit="1" customWidth="1"/>
    <col min="9995" max="9995" width="15.42578125" style="49" bestFit="1" customWidth="1"/>
    <col min="9996" max="9996" width="9.42578125" style="49" bestFit="1" customWidth="1"/>
    <col min="9997" max="10240" width="9.140625" style="49"/>
    <col min="10241" max="10241" width="15.85546875" style="49" customWidth="1"/>
    <col min="10242" max="10242" width="50.7109375" style="49" customWidth="1"/>
    <col min="10243" max="10243" width="20.140625" style="49" customWidth="1"/>
    <col min="10244" max="10245" width="17.7109375" style="49" bestFit="1" customWidth="1"/>
    <col min="10246" max="10246" width="19" style="49" customWidth="1"/>
    <col min="10247" max="10247" width="17.140625" style="49" customWidth="1"/>
    <col min="10248" max="10248" width="18.42578125" style="49" bestFit="1" customWidth="1"/>
    <col min="10249" max="10249" width="15.5703125" style="49" bestFit="1" customWidth="1"/>
    <col min="10250" max="10250" width="14.42578125" style="49" bestFit="1" customWidth="1"/>
    <col min="10251" max="10251" width="15.42578125" style="49" bestFit="1" customWidth="1"/>
    <col min="10252" max="10252" width="9.42578125" style="49" bestFit="1" customWidth="1"/>
    <col min="10253" max="10496" width="9.140625" style="49"/>
    <col min="10497" max="10497" width="15.85546875" style="49" customWidth="1"/>
    <col min="10498" max="10498" width="50.7109375" style="49" customWidth="1"/>
    <col min="10499" max="10499" width="20.140625" style="49" customWidth="1"/>
    <col min="10500" max="10501" width="17.7109375" style="49" bestFit="1" customWidth="1"/>
    <col min="10502" max="10502" width="19" style="49" customWidth="1"/>
    <col min="10503" max="10503" width="17.140625" style="49" customWidth="1"/>
    <col min="10504" max="10504" width="18.42578125" style="49" bestFit="1" customWidth="1"/>
    <col min="10505" max="10505" width="15.5703125" style="49" bestFit="1" customWidth="1"/>
    <col min="10506" max="10506" width="14.42578125" style="49" bestFit="1" customWidth="1"/>
    <col min="10507" max="10507" width="15.42578125" style="49" bestFit="1" customWidth="1"/>
    <col min="10508" max="10508" width="9.42578125" style="49" bestFit="1" customWidth="1"/>
    <col min="10509" max="10752" width="9.140625" style="49"/>
    <col min="10753" max="10753" width="15.85546875" style="49" customWidth="1"/>
    <col min="10754" max="10754" width="50.7109375" style="49" customWidth="1"/>
    <col min="10755" max="10755" width="20.140625" style="49" customWidth="1"/>
    <col min="10756" max="10757" width="17.7109375" style="49" bestFit="1" customWidth="1"/>
    <col min="10758" max="10758" width="19" style="49" customWidth="1"/>
    <col min="10759" max="10759" width="17.140625" style="49" customWidth="1"/>
    <col min="10760" max="10760" width="18.42578125" style="49" bestFit="1" customWidth="1"/>
    <col min="10761" max="10761" width="15.5703125" style="49" bestFit="1" customWidth="1"/>
    <col min="10762" max="10762" width="14.42578125" style="49" bestFit="1" customWidth="1"/>
    <col min="10763" max="10763" width="15.42578125" style="49" bestFit="1" customWidth="1"/>
    <col min="10764" max="10764" width="9.42578125" style="49" bestFit="1" customWidth="1"/>
    <col min="10765" max="11008" width="9.140625" style="49"/>
    <col min="11009" max="11009" width="15.85546875" style="49" customWidth="1"/>
    <col min="11010" max="11010" width="50.7109375" style="49" customWidth="1"/>
    <col min="11011" max="11011" width="20.140625" style="49" customWidth="1"/>
    <col min="11012" max="11013" width="17.7109375" style="49" bestFit="1" customWidth="1"/>
    <col min="11014" max="11014" width="19" style="49" customWidth="1"/>
    <col min="11015" max="11015" width="17.140625" style="49" customWidth="1"/>
    <col min="11016" max="11016" width="18.42578125" style="49" bestFit="1" customWidth="1"/>
    <col min="11017" max="11017" width="15.5703125" style="49" bestFit="1" customWidth="1"/>
    <col min="11018" max="11018" width="14.42578125" style="49" bestFit="1" customWidth="1"/>
    <col min="11019" max="11019" width="15.42578125" style="49" bestFit="1" customWidth="1"/>
    <col min="11020" max="11020" width="9.42578125" style="49" bestFit="1" customWidth="1"/>
    <col min="11021" max="11264" width="9.140625" style="49"/>
    <col min="11265" max="11265" width="15.85546875" style="49" customWidth="1"/>
    <col min="11266" max="11266" width="50.7109375" style="49" customWidth="1"/>
    <col min="11267" max="11267" width="20.140625" style="49" customWidth="1"/>
    <col min="11268" max="11269" width="17.7109375" style="49" bestFit="1" customWidth="1"/>
    <col min="11270" max="11270" width="19" style="49" customWidth="1"/>
    <col min="11271" max="11271" width="17.140625" style="49" customWidth="1"/>
    <col min="11272" max="11272" width="18.42578125" style="49" bestFit="1" customWidth="1"/>
    <col min="11273" max="11273" width="15.5703125" style="49" bestFit="1" customWidth="1"/>
    <col min="11274" max="11274" width="14.42578125" style="49" bestFit="1" customWidth="1"/>
    <col min="11275" max="11275" width="15.42578125" style="49" bestFit="1" customWidth="1"/>
    <col min="11276" max="11276" width="9.42578125" style="49" bestFit="1" customWidth="1"/>
    <col min="11277" max="11520" width="9.140625" style="49"/>
    <col min="11521" max="11521" width="15.85546875" style="49" customWidth="1"/>
    <col min="11522" max="11522" width="50.7109375" style="49" customWidth="1"/>
    <col min="11523" max="11523" width="20.140625" style="49" customWidth="1"/>
    <col min="11524" max="11525" width="17.7109375" style="49" bestFit="1" customWidth="1"/>
    <col min="11526" max="11526" width="19" style="49" customWidth="1"/>
    <col min="11527" max="11527" width="17.140625" style="49" customWidth="1"/>
    <col min="11528" max="11528" width="18.42578125" style="49" bestFit="1" customWidth="1"/>
    <col min="11529" max="11529" width="15.5703125" style="49" bestFit="1" customWidth="1"/>
    <col min="11530" max="11530" width="14.42578125" style="49" bestFit="1" customWidth="1"/>
    <col min="11531" max="11531" width="15.42578125" style="49" bestFit="1" customWidth="1"/>
    <col min="11532" max="11532" width="9.42578125" style="49" bestFit="1" customWidth="1"/>
    <col min="11533" max="11776" width="9.140625" style="49"/>
    <col min="11777" max="11777" width="15.85546875" style="49" customWidth="1"/>
    <col min="11778" max="11778" width="50.7109375" style="49" customWidth="1"/>
    <col min="11779" max="11779" width="20.140625" style="49" customWidth="1"/>
    <col min="11780" max="11781" width="17.7109375" style="49" bestFit="1" customWidth="1"/>
    <col min="11782" max="11782" width="19" style="49" customWidth="1"/>
    <col min="11783" max="11783" width="17.140625" style="49" customWidth="1"/>
    <col min="11784" max="11784" width="18.42578125" style="49" bestFit="1" customWidth="1"/>
    <col min="11785" max="11785" width="15.5703125" style="49" bestFit="1" customWidth="1"/>
    <col min="11786" max="11786" width="14.42578125" style="49" bestFit="1" customWidth="1"/>
    <col min="11787" max="11787" width="15.42578125" style="49" bestFit="1" customWidth="1"/>
    <col min="11788" max="11788" width="9.42578125" style="49" bestFit="1" customWidth="1"/>
    <col min="11789" max="12032" width="9.140625" style="49"/>
    <col min="12033" max="12033" width="15.85546875" style="49" customWidth="1"/>
    <col min="12034" max="12034" width="50.7109375" style="49" customWidth="1"/>
    <col min="12035" max="12035" width="20.140625" style="49" customWidth="1"/>
    <col min="12036" max="12037" width="17.7109375" style="49" bestFit="1" customWidth="1"/>
    <col min="12038" max="12038" width="19" style="49" customWidth="1"/>
    <col min="12039" max="12039" width="17.140625" style="49" customWidth="1"/>
    <col min="12040" max="12040" width="18.42578125" style="49" bestFit="1" customWidth="1"/>
    <col min="12041" max="12041" width="15.5703125" style="49" bestFit="1" customWidth="1"/>
    <col min="12042" max="12042" width="14.42578125" style="49" bestFit="1" customWidth="1"/>
    <col min="12043" max="12043" width="15.42578125" style="49" bestFit="1" customWidth="1"/>
    <col min="12044" max="12044" width="9.42578125" style="49" bestFit="1" customWidth="1"/>
    <col min="12045" max="12288" width="9.140625" style="49"/>
    <col min="12289" max="12289" width="15.85546875" style="49" customWidth="1"/>
    <col min="12290" max="12290" width="50.7109375" style="49" customWidth="1"/>
    <col min="12291" max="12291" width="20.140625" style="49" customWidth="1"/>
    <col min="12292" max="12293" width="17.7109375" style="49" bestFit="1" customWidth="1"/>
    <col min="12294" max="12294" width="19" style="49" customWidth="1"/>
    <col min="12295" max="12295" width="17.140625" style="49" customWidth="1"/>
    <col min="12296" max="12296" width="18.42578125" style="49" bestFit="1" customWidth="1"/>
    <col min="12297" max="12297" width="15.5703125" style="49" bestFit="1" customWidth="1"/>
    <col min="12298" max="12298" width="14.42578125" style="49" bestFit="1" customWidth="1"/>
    <col min="12299" max="12299" width="15.42578125" style="49" bestFit="1" customWidth="1"/>
    <col min="12300" max="12300" width="9.42578125" style="49" bestFit="1" customWidth="1"/>
    <col min="12301" max="12544" width="9.140625" style="49"/>
    <col min="12545" max="12545" width="15.85546875" style="49" customWidth="1"/>
    <col min="12546" max="12546" width="50.7109375" style="49" customWidth="1"/>
    <col min="12547" max="12547" width="20.140625" style="49" customWidth="1"/>
    <col min="12548" max="12549" width="17.7109375" style="49" bestFit="1" customWidth="1"/>
    <col min="12550" max="12550" width="19" style="49" customWidth="1"/>
    <col min="12551" max="12551" width="17.140625" style="49" customWidth="1"/>
    <col min="12552" max="12552" width="18.42578125" style="49" bestFit="1" customWidth="1"/>
    <col min="12553" max="12553" width="15.5703125" style="49" bestFit="1" customWidth="1"/>
    <col min="12554" max="12554" width="14.42578125" style="49" bestFit="1" customWidth="1"/>
    <col min="12555" max="12555" width="15.42578125" style="49" bestFit="1" customWidth="1"/>
    <col min="12556" max="12556" width="9.42578125" style="49" bestFit="1" customWidth="1"/>
    <col min="12557" max="12800" width="9.140625" style="49"/>
    <col min="12801" max="12801" width="15.85546875" style="49" customWidth="1"/>
    <col min="12802" max="12802" width="50.7109375" style="49" customWidth="1"/>
    <col min="12803" max="12803" width="20.140625" style="49" customWidth="1"/>
    <col min="12804" max="12805" width="17.7109375" style="49" bestFit="1" customWidth="1"/>
    <col min="12806" max="12806" width="19" style="49" customWidth="1"/>
    <col min="12807" max="12807" width="17.140625" style="49" customWidth="1"/>
    <col min="12808" max="12808" width="18.42578125" style="49" bestFit="1" customWidth="1"/>
    <col min="12809" max="12809" width="15.5703125" style="49" bestFit="1" customWidth="1"/>
    <col min="12810" max="12810" width="14.42578125" style="49" bestFit="1" customWidth="1"/>
    <col min="12811" max="12811" width="15.42578125" style="49" bestFit="1" customWidth="1"/>
    <col min="12812" max="12812" width="9.42578125" style="49" bestFit="1" customWidth="1"/>
    <col min="12813" max="13056" width="9.140625" style="49"/>
    <col min="13057" max="13057" width="15.85546875" style="49" customWidth="1"/>
    <col min="13058" max="13058" width="50.7109375" style="49" customWidth="1"/>
    <col min="13059" max="13059" width="20.140625" style="49" customWidth="1"/>
    <col min="13060" max="13061" width="17.7109375" style="49" bestFit="1" customWidth="1"/>
    <col min="13062" max="13062" width="19" style="49" customWidth="1"/>
    <col min="13063" max="13063" width="17.140625" style="49" customWidth="1"/>
    <col min="13064" max="13064" width="18.42578125" style="49" bestFit="1" customWidth="1"/>
    <col min="13065" max="13065" width="15.5703125" style="49" bestFit="1" customWidth="1"/>
    <col min="13066" max="13066" width="14.42578125" style="49" bestFit="1" customWidth="1"/>
    <col min="13067" max="13067" width="15.42578125" style="49" bestFit="1" customWidth="1"/>
    <col min="13068" max="13068" width="9.42578125" style="49" bestFit="1" customWidth="1"/>
    <col min="13069" max="13312" width="9.140625" style="49"/>
    <col min="13313" max="13313" width="15.85546875" style="49" customWidth="1"/>
    <col min="13314" max="13314" width="50.7109375" style="49" customWidth="1"/>
    <col min="13315" max="13315" width="20.140625" style="49" customWidth="1"/>
    <col min="13316" max="13317" width="17.7109375" style="49" bestFit="1" customWidth="1"/>
    <col min="13318" max="13318" width="19" style="49" customWidth="1"/>
    <col min="13319" max="13319" width="17.140625" style="49" customWidth="1"/>
    <col min="13320" max="13320" width="18.42578125" style="49" bestFit="1" customWidth="1"/>
    <col min="13321" max="13321" width="15.5703125" style="49" bestFit="1" customWidth="1"/>
    <col min="13322" max="13322" width="14.42578125" style="49" bestFit="1" customWidth="1"/>
    <col min="13323" max="13323" width="15.42578125" style="49" bestFit="1" customWidth="1"/>
    <col min="13324" max="13324" width="9.42578125" style="49" bestFit="1" customWidth="1"/>
    <col min="13325" max="13568" width="9.140625" style="49"/>
    <col min="13569" max="13569" width="15.85546875" style="49" customWidth="1"/>
    <col min="13570" max="13570" width="50.7109375" style="49" customWidth="1"/>
    <col min="13571" max="13571" width="20.140625" style="49" customWidth="1"/>
    <col min="13572" max="13573" width="17.7109375" style="49" bestFit="1" customWidth="1"/>
    <col min="13574" max="13574" width="19" style="49" customWidth="1"/>
    <col min="13575" max="13575" width="17.140625" style="49" customWidth="1"/>
    <col min="13576" max="13576" width="18.42578125" style="49" bestFit="1" customWidth="1"/>
    <col min="13577" max="13577" width="15.5703125" style="49" bestFit="1" customWidth="1"/>
    <col min="13578" max="13578" width="14.42578125" style="49" bestFit="1" customWidth="1"/>
    <col min="13579" max="13579" width="15.42578125" style="49" bestFit="1" customWidth="1"/>
    <col min="13580" max="13580" width="9.42578125" style="49" bestFit="1" customWidth="1"/>
    <col min="13581" max="13824" width="9.140625" style="49"/>
    <col min="13825" max="13825" width="15.85546875" style="49" customWidth="1"/>
    <col min="13826" max="13826" width="50.7109375" style="49" customWidth="1"/>
    <col min="13827" max="13827" width="20.140625" style="49" customWidth="1"/>
    <col min="13828" max="13829" width="17.7109375" style="49" bestFit="1" customWidth="1"/>
    <col min="13830" max="13830" width="19" style="49" customWidth="1"/>
    <col min="13831" max="13831" width="17.140625" style="49" customWidth="1"/>
    <col min="13832" max="13832" width="18.42578125" style="49" bestFit="1" customWidth="1"/>
    <col min="13833" max="13833" width="15.5703125" style="49" bestFit="1" customWidth="1"/>
    <col min="13834" max="13834" width="14.42578125" style="49" bestFit="1" customWidth="1"/>
    <col min="13835" max="13835" width="15.42578125" style="49" bestFit="1" customWidth="1"/>
    <col min="13836" max="13836" width="9.42578125" style="49" bestFit="1" customWidth="1"/>
    <col min="13837" max="14080" width="9.140625" style="49"/>
    <col min="14081" max="14081" width="15.85546875" style="49" customWidth="1"/>
    <col min="14082" max="14082" width="50.7109375" style="49" customWidth="1"/>
    <col min="14083" max="14083" width="20.140625" style="49" customWidth="1"/>
    <col min="14084" max="14085" width="17.7109375" style="49" bestFit="1" customWidth="1"/>
    <col min="14086" max="14086" width="19" style="49" customWidth="1"/>
    <col min="14087" max="14087" width="17.140625" style="49" customWidth="1"/>
    <col min="14088" max="14088" width="18.42578125" style="49" bestFit="1" customWidth="1"/>
    <col min="14089" max="14089" width="15.5703125" style="49" bestFit="1" customWidth="1"/>
    <col min="14090" max="14090" width="14.42578125" style="49" bestFit="1" customWidth="1"/>
    <col min="14091" max="14091" width="15.42578125" style="49" bestFit="1" customWidth="1"/>
    <col min="14092" max="14092" width="9.42578125" style="49" bestFit="1" customWidth="1"/>
    <col min="14093" max="14336" width="9.140625" style="49"/>
    <col min="14337" max="14337" width="15.85546875" style="49" customWidth="1"/>
    <col min="14338" max="14338" width="50.7109375" style="49" customWidth="1"/>
    <col min="14339" max="14339" width="20.140625" style="49" customWidth="1"/>
    <col min="14340" max="14341" width="17.7109375" style="49" bestFit="1" customWidth="1"/>
    <col min="14342" max="14342" width="19" style="49" customWidth="1"/>
    <col min="14343" max="14343" width="17.140625" style="49" customWidth="1"/>
    <col min="14344" max="14344" width="18.42578125" style="49" bestFit="1" customWidth="1"/>
    <col min="14345" max="14345" width="15.5703125" style="49" bestFit="1" customWidth="1"/>
    <col min="14346" max="14346" width="14.42578125" style="49" bestFit="1" customWidth="1"/>
    <col min="14347" max="14347" width="15.42578125" style="49" bestFit="1" customWidth="1"/>
    <col min="14348" max="14348" width="9.42578125" style="49" bestFit="1" customWidth="1"/>
    <col min="14349" max="14592" width="9.140625" style="49"/>
    <col min="14593" max="14593" width="15.85546875" style="49" customWidth="1"/>
    <col min="14594" max="14594" width="50.7109375" style="49" customWidth="1"/>
    <col min="14595" max="14595" width="20.140625" style="49" customWidth="1"/>
    <col min="14596" max="14597" width="17.7109375" style="49" bestFit="1" customWidth="1"/>
    <col min="14598" max="14598" width="19" style="49" customWidth="1"/>
    <col min="14599" max="14599" width="17.140625" style="49" customWidth="1"/>
    <col min="14600" max="14600" width="18.42578125" style="49" bestFit="1" customWidth="1"/>
    <col min="14601" max="14601" width="15.5703125" style="49" bestFit="1" customWidth="1"/>
    <col min="14602" max="14602" width="14.42578125" style="49" bestFit="1" customWidth="1"/>
    <col min="14603" max="14603" width="15.42578125" style="49" bestFit="1" customWidth="1"/>
    <col min="14604" max="14604" width="9.42578125" style="49" bestFit="1" customWidth="1"/>
    <col min="14605" max="14848" width="9.140625" style="49"/>
    <col min="14849" max="14849" width="15.85546875" style="49" customWidth="1"/>
    <col min="14850" max="14850" width="50.7109375" style="49" customWidth="1"/>
    <col min="14851" max="14851" width="20.140625" style="49" customWidth="1"/>
    <col min="14852" max="14853" width="17.7109375" style="49" bestFit="1" customWidth="1"/>
    <col min="14854" max="14854" width="19" style="49" customWidth="1"/>
    <col min="14855" max="14855" width="17.140625" style="49" customWidth="1"/>
    <col min="14856" max="14856" width="18.42578125" style="49" bestFit="1" customWidth="1"/>
    <col min="14857" max="14857" width="15.5703125" style="49" bestFit="1" customWidth="1"/>
    <col min="14858" max="14858" width="14.42578125" style="49" bestFit="1" customWidth="1"/>
    <col min="14859" max="14859" width="15.42578125" style="49" bestFit="1" customWidth="1"/>
    <col min="14860" max="14860" width="9.42578125" style="49" bestFit="1" customWidth="1"/>
    <col min="14861" max="15104" width="9.140625" style="49"/>
    <col min="15105" max="15105" width="15.85546875" style="49" customWidth="1"/>
    <col min="15106" max="15106" width="50.7109375" style="49" customWidth="1"/>
    <col min="15107" max="15107" width="20.140625" style="49" customWidth="1"/>
    <col min="15108" max="15109" width="17.7109375" style="49" bestFit="1" customWidth="1"/>
    <col min="15110" max="15110" width="19" style="49" customWidth="1"/>
    <col min="15111" max="15111" width="17.140625" style="49" customWidth="1"/>
    <col min="15112" max="15112" width="18.42578125" style="49" bestFit="1" customWidth="1"/>
    <col min="15113" max="15113" width="15.5703125" style="49" bestFit="1" customWidth="1"/>
    <col min="15114" max="15114" width="14.42578125" style="49" bestFit="1" customWidth="1"/>
    <col min="15115" max="15115" width="15.42578125" style="49" bestFit="1" customWidth="1"/>
    <col min="15116" max="15116" width="9.42578125" style="49" bestFit="1" customWidth="1"/>
    <col min="15117" max="15360" width="9.140625" style="49"/>
    <col min="15361" max="15361" width="15.85546875" style="49" customWidth="1"/>
    <col min="15362" max="15362" width="50.7109375" style="49" customWidth="1"/>
    <col min="15363" max="15363" width="20.140625" style="49" customWidth="1"/>
    <col min="15364" max="15365" width="17.7109375" style="49" bestFit="1" customWidth="1"/>
    <col min="15366" max="15366" width="19" style="49" customWidth="1"/>
    <col min="15367" max="15367" width="17.140625" style="49" customWidth="1"/>
    <col min="15368" max="15368" width="18.42578125" style="49" bestFit="1" customWidth="1"/>
    <col min="15369" max="15369" width="15.5703125" style="49" bestFit="1" customWidth="1"/>
    <col min="15370" max="15370" width="14.42578125" style="49" bestFit="1" customWidth="1"/>
    <col min="15371" max="15371" width="15.42578125" style="49" bestFit="1" customWidth="1"/>
    <col min="15372" max="15372" width="9.42578125" style="49" bestFit="1" customWidth="1"/>
    <col min="15373" max="15616" width="9.140625" style="49"/>
    <col min="15617" max="15617" width="15.85546875" style="49" customWidth="1"/>
    <col min="15618" max="15618" width="50.7109375" style="49" customWidth="1"/>
    <col min="15619" max="15619" width="20.140625" style="49" customWidth="1"/>
    <col min="15620" max="15621" width="17.7109375" style="49" bestFit="1" customWidth="1"/>
    <col min="15622" max="15622" width="19" style="49" customWidth="1"/>
    <col min="15623" max="15623" width="17.140625" style="49" customWidth="1"/>
    <col min="15624" max="15624" width="18.42578125" style="49" bestFit="1" customWidth="1"/>
    <col min="15625" max="15625" width="15.5703125" style="49" bestFit="1" customWidth="1"/>
    <col min="15626" max="15626" width="14.42578125" style="49" bestFit="1" customWidth="1"/>
    <col min="15627" max="15627" width="15.42578125" style="49" bestFit="1" customWidth="1"/>
    <col min="15628" max="15628" width="9.42578125" style="49" bestFit="1" customWidth="1"/>
    <col min="15629" max="15872" width="9.140625" style="49"/>
    <col min="15873" max="15873" width="15.85546875" style="49" customWidth="1"/>
    <col min="15874" max="15874" width="50.7109375" style="49" customWidth="1"/>
    <col min="15875" max="15875" width="20.140625" style="49" customWidth="1"/>
    <col min="15876" max="15877" width="17.7109375" style="49" bestFit="1" customWidth="1"/>
    <col min="15878" max="15878" width="19" style="49" customWidth="1"/>
    <col min="15879" max="15879" width="17.140625" style="49" customWidth="1"/>
    <col min="15880" max="15880" width="18.42578125" style="49" bestFit="1" customWidth="1"/>
    <col min="15881" max="15881" width="15.5703125" style="49" bestFit="1" customWidth="1"/>
    <col min="15882" max="15882" width="14.42578125" style="49" bestFit="1" customWidth="1"/>
    <col min="15883" max="15883" width="15.42578125" style="49" bestFit="1" customWidth="1"/>
    <col min="15884" max="15884" width="9.42578125" style="49" bestFit="1" customWidth="1"/>
    <col min="15885" max="16128" width="9.140625" style="49"/>
    <col min="16129" max="16129" width="15.85546875" style="49" customWidth="1"/>
    <col min="16130" max="16130" width="50.7109375" style="49" customWidth="1"/>
    <col min="16131" max="16131" width="20.140625" style="49" customWidth="1"/>
    <col min="16132" max="16133" width="17.7109375" style="49" bestFit="1" customWidth="1"/>
    <col min="16134" max="16134" width="19" style="49" customWidth="1"/>
    <col min="16135" max="16135" width="17.140625" style="49" customWidth="1"/>
    <col min="16136" max="16136" width="18.42578125" style="49" bestFit="1" customWidth="1"/>
    <col min="16137" max="16137" width="15.5703125" style="49" bestFit="1" customWidth="1"/>
    <col min="16138" max="16138" width="14.42578125" style="49" bestFit="1" customWidth="1"/>
    <col min="16139" max="16139" width="15.42578125" style="49" bestFit="1" customWidth="1"/>
    <col min="16140" max="16140" width="9.42578125" style="49" bestFit="1" customWidth="1"/>
    <col min="16141" max="16384" width="9.140625" style="49"/>
  </cols>
  <sheetData>
    <row r="1" spans="1:15" ht="18" hidden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hidden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5" ht="18" hidden="1" x14ac:dyDescent="0.2">
      <c r="A3" s="2"/>
      <c r="B3" s="2"/>
      <c r="C3" s="2"/>
      <c r="D3" s="2"/>
      <c r="E3" s="2"/>
      <c r="F3" s="2"/>
      <c r="G3" s="2"/>
      <c r="H3" s="2"/>
      <c r="I3" s="18"/>
      <c r="J3" s="18"/>
      <c r="K3" s="18"/>
    </row>
    <row r="4" spans="1:15" ht="15.75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5" ht="18" x14ac:dyDescent="0.2">
      <c r="A5" s="2"/>
      <c r="B5" s="2"/>
      <c r="C5" s="2"/>
      <c r="D5" s="2"/>
      <c r="E5" s="2"/>
      <c r="F5" s="2"/>
      <c r="G5" s="2"/>
      <c r="H5" s="2"/>
      <c r="I5" s="18"/>
      <c r="J5" s="18"/>
      <c r="K5" s="18"/>
    </row>
    <row r="6" spans="1:15" ht="15.75" x14ac:dyDescent="0.2">
      <c r="A6" s="142" t="s">
        <v>351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</row>
    <row r="7" spans="1:15" ht="18" x14ac:dyDescent="0.2">
      <c r="A7" s="2"/>
      <c r="B7" s="2"/>
      <c r="C7" s="2"/>
      <c r="D7" s="2"/>
      <c r="E7" s="2"/>
      <c r="F7" s="2"/>
      <c r="G7" s="2"/>
      <c r="H7" s="2"/>
      <c r="I7" s="18"/>
      <c r="J7" s="18"/>
      <c r="K7" s="18"/>
    </row>
    <row r="8" spans="1:15" s="21" customFormat="1" ht="57" x14ac:dyDescent="0.25">
      <c r="A8" s="147" t="s">
        <v>3</v>
      </c>
      <c r="B8" s="147"/>
      <c r="C8" s="20" t="s">
        <v>375</v>
      </c>
      <c r="D8" s="20" t="s">
        <v>376</v>
      </c>
      <c r="E8" s="20" t="s">
        <v>377</v>
      </c>
      <c r="F8" s="20" t="s">
        <v>378</v>
      </c>
      <c r="G8" s="20" t="s">
        <v>359</v>
      </c>
      <c r="H8" s="20" t="s">
        <v>357</v>
      </c>
      <c r="I8" s="21" t="s">
        <v>233</v>
      </c>
      <c r="J8" s="21" t="s">
        <v>234</v>
      </c>
    </row>
    <row r="9" spans="1:15" s="24" customFormat="1" ht="15" x14ac:dyDescent="0.25">
      <c r="A9" s="146">
        <v>1</v>
      </c>
      <c r="B9" s="146"/>
      <c r="C9" s="23">
        <v>2</v>
      </c>
      <c r="D9" s="23">
        <v>3</v>
      </c>
      <c r="E9" s="23">
        <v>4.3333333333333304</v>
      </c>
      <c r="F9" s="23">
        <v>5.0833333333333304</v>
      </c>
      <c r="G9" s="23">
        <v>6</v>
      </c>
      <c r="H9" s="23">
        <v>7</v>
      </c>
      <c r="I9"/>
      <c r="J9"/>
      <c r="K9"/>
      <c r="L9"/>
    </row>
    <row r="10" spans="1:15" s="24" customFormat="1" ht="15" hidden="1" x14ac:dyDescent="0.25">
      <c r="B10" s="25" t="s">
        <v>224</v>
      </c>
      <c r="C10" s="26">
        <f t="shared" ref="C10:H10" si="0">C13</f>
        <v>56606625.289999999</v>
      </c>
      <c r="D10" s="26">
        <f t="shared" si="0"/>
        <v>84500000</v>
      </c>
      <c r="E10" s="26">
        <f t="shared" si="0"/>
        <v>84500000</v>
      </c>
      <c r="F10" s="26">
        <f t="shared" si="0"/>
        <v>49590046.710000001</v>
      </c>
      <c r="G10" s="26">
        <f t="shared" si="0"/>
        <v>87.604668986971873</v>
      </c>
      <c r="H10" s="26">
        <f t="shared" si="0"/>
        <v>58.686445810650888</v>
      </c>
      <c r="I10"/>
      <c r="J10"/>
      <c r="K10"/>
      <c r="L10"/>
    </row>
    <row r="11" spans="1:15" ht="51" hidden="1" x14ac:dyDescent="0.2">
      <c r="A11" s="61" t="s">
        <v>24</v>
      </c>
      <c r="B11" s="61" t="s">
        <v>24</v>
      </c>
      <c r="C11" s="28" t="s">
        <v>25</v>
      </c>
      <c r="D11" s="28" t="s">
        <v>26</v>
      </c>
      <c r="E11" s="28" t="s">
        <v>27</v>
      </c>
      <c r="F11" s="28" t="s">
        <v>28</v>
      </c>
      <c r="G11" s="28" t="s">
        <v>80</v>
      </c>
      <c r="H11" s="28" t="s">
        <v>29</v>
      </c>
      <c r="I11" s="42"/>
      <c r="J11" s="42"/>
      <c r="K11" s="42"/>
      <c r="L11" s="42"/>
      <c r="M11" s="48"/>
      <c r="N11" s="48"/>
      <c r="O11" s="48"/>
    </row>
    <row r="12" spans="1:15" hidden="1" x14ac:dyDescent="0.2">
      <c r="A12" s="61" t="s">
        <v>236</v>
      </c>
      <c r="B12" s="61" t="s">
        <v>24</v>
      </c>
      <c r="C12" s="62" t="s">
        <v>31</v>
      </c>
      <c r="D12" s="62" t="s">
        <v>31</v>
      </c>
      <c r="E12" s="62" t="s">
        <v>31</v>
      </c>
      <c r="F12" s="62" t="s">
        <v>31</v>
      </c>
      <c r="G12" s="62" t="s">
        <v>24</v>
      </c>
      <c r="H12" s="62" t="s">
        <v>24</v>
      </c>
      <c r="I12" s="42"/>
      <c r="J12" s="42"/>
      <c r="K12" s="42"/>
      <c r="L12" s="42"/>
      <c r="M12" s="48"/>
      <c r="N12" s="48"/>
      <c r="O12" s="48"/>
    </row>
    <row r="13" spans="1:15" x14ac:dyDescent="0.2">
      <c r="A13" s="30" t="s">
        <v>237</v>
      </c>
      <c r="B13" s="30" t="s">
        <v>24</v>
      </c>
      <c r="C13" s="77">
        <f>+C14+C16</f>
        <v>56606625.289999999</v>
      </c>
      <c r="D13" s="76">
        <v>84500000</v>
      </c>
      <c r="E13" s="76">
        <v>84500000</v>
      </c>
      <c r="F13" s="77">
        <v>49590046.710000001</v>
      </c>
      <c r="G13" s="77">
        <f>+F13/C13*100</f>
        <v>87.604668986971873</v>
      </c>
      <c r="H13" s="77">
        <f>+F13/E13*100</f>
        <v>58.686445810650888</v>
      </c>
      <c r="I13" s="37"/>
      <c r="J13" s="37"/>
      <c r="K13" s="37"/>
      <c r="L13" s="37"/>
      <c r="M13" s="57"/>
      <c r="N13" s="57"/>
      <c r="O13" s="57"/>
    </row>
    <row r="14" spans="1:15" x14ac:dyDescent="0.2">
      <c r="A14" s="33" t="s">
        <v>254</v>
      </c>
      <c r="B14" s="34" t="s">
        <v>352</v>
      </c>
      <c r="C14" s="35">
        <v>9818166.5299999993</v>
      </c>
      <c r="D14" s="35"/>
      <c r="E14" s="35"/>
      <c r="F14" s="35"/>
      <c r="G14" s="35"/>
      <c r="H14" s="35"/>
      <c r="I14" s="37"/>
      <c r="J14" s="37"/>
      <c r="K14" s="37"/>
      <c r="L14" s="37"/>
      <c r="M14" s="64"/>
      <c r="N14" s="57"/>
      <c r="O14" s="57"/>
    </row>
    <row r="15" spans="1:15" x14ac:dyDescent="0.2">
      <c r="A15" s="38" t="s">
        <v>353</v>
      </c>
      <c r="B15" s="39" t="s">
        <v>354</v>
      </c>
      <c r="C15" s="40">
        <v>9818166.5299999993</v>
      </c>
      <c r="D15" s="40"/>
      <c r="E15" s="40"/>
      <c r="F15" s="40"/>
      <c r="G15" s="40"/>
      <c r="H15" s="40"/>
      <c r="I15" s="42"/>
      <c r="J15" s="42"/>
      <c r="K15" s="42"/>
      <c r="L15" s="42"/>
      <c r="M15" s="48"/>
      <c r="N15" s="48"/>
      <c r="O15" s="48"/>
    </row>
    <row r="16" spans="1:15" x14ac:dyDescent="0.2">
      <c r="A16" s="33" t="s">
        <v>238</v>
      </c>
      <c r="B16" s="34" t="s">
        <v>355</v>
      </c>
      <c r="C16" s="35">
        <f>+C17</f>
        <v>46788458.759999998</v>
      </c>
      <c r="D16" s="36">
        <v>84500000</v>
      </c>
      <c r="E16" s="36">
        <v>84500000</v>
      </c>
      <c r="F16" s="35">
        <v>49590046.710000001</v>
      </c>
      <c r="G16" s="35">
        <f t="shared" ref="G16:G25" si="1">+F16/C16*100</f>
        <v>105.98777567000157</v>
      </c>
      <c r="H16" s="35">
        <f t="shared" ref="H16:H25" si="2">+F16/E16*100</f>
        <v>58.686445810650888</v>
      </c>
      <c r="I16" s="48"/>
      <c r="J16" s="48"/>
      <c r="K16" s="48"/>
      <c r="L16" s="48"/>
      <c r="M16" s="48"/>
      <c r="N16" s="48"/>
      <c r="O16" s="48"/>
    </row>
    <row r="17" spans="1:15" x14ac:dyDescent="0.2">
      <c r="A17" s="38" t="s">
        <v>247</v>
      </c>
      <c r="B17" s="39" t="s">
        <v>295</v>
      </c>
      <c r="C17" s="40">
        <f>46788498.76-40</f>
        <v>46788458.759999998</v>
      </c>
      <c r="D17" s="41">
        <v>84500000</v>
      </c>
      <c r="E17" s="41">
        <v>84500000</v>
      </c>
      <c r="F17" s="40">
        <v>49590046.710000001</v>
      </c>
      <c r="G17" s="40">
        <f t="shared" si="1"/>
        <v>105.98777567000157</v>
      </c>
      <c r="H17" s="40">
        <f t="shared" si="2"/>
        <v>58.686445810650888</v>
      </c>
      <c r="I17" s="57"/>
      <c r="J17" s="57"/>
      <c r="K17" s="57"/>
      <c r="L17" s="57"/>
      <c r="M17" s="57"/>
      <c r="N17" s="57"/>
      <c r="O17" s="57"/>
    </row>
    <row r="18" spans="1:15" x14ac:dyDescent="0.2">
      <c r="A18" s="30" t="s">
        <v>253</v>
      </c>
      <c r="B18" s="30" t="s">
        <v>24</v>
      </c>
      <c r="C18" s="77">
        <v>14289543.27</v>
      </c>
      <c r="D18" s="76">
        <v>108200000</v>
      </c>
      <c r="E18" s="76">
        <v>108200000</v>
      </c>
      <c r="F18" s="77">
        <v>26245610.059999999</v>
      </c>
      <c r="G18" s="77">
        <f t="shared" si="1"/>
        <v>183.67004154080286</v>
      </c>
      <c r="H18" s="77">
        <f t="shared" si="2"/>
        <v>24.256571219963028</v>
      </c>
      <c r="I18" s="81">
        <v>46788458.759999998</v>
      </c>
      <c r="J18" s="81">
        <v>46788498.759999998</v>
      </c>
      <c r="K18" s="82">
        <f>+I18-J18</f>
        <v>-40</v>
      </c>
      <c r="L18" s="48"/>
      <c r="M18" s="48"/>
      <c r="N18" s="48"/>
      <c r="O18" s="48"/>
    </row>
    <row r="19" spans="1:15" x14ac:dyDescent="0.2">
      <c r="A19" s="33" t="s">
        <v>356</v>
      </c>
      <c r="B19" s="34" t="s">
        <v>275</v>
      </c>
      <c r="C19" s="35">
        <v>154122.68</v>
      </c>
      <c r="D19" s="36">
        <v>6700000</v>
      </c>
      <c r="E19" s="36">
        <v>6700000</v>
      </c>
      <c r="F19" s="35">
        <v>2379982.98</v>
      </c>
      <c r="G19" s="35">
        <f t="shared" si="1"/>
        <v>1544.213337063695</v>
      </c>
      <c r="H19" s="35">
        <f t="shared" si="2"/>
        <v>35.522134029850747</v>
      </c>
      <c r="I19" s="65"/>
      <c r="J19" s="65"/>
      <c r="K19" s="65"/>
      <c r="L19" s="65"/>
      <c r="M19" s="65"/>
      <c r="N19" s="65"/>
      <c r="O19" s="65"/>
    </row>
    <row r="20" spans="1:15" x14ac:dyDescent="0.2">
      <c r="A20" s="38" t="s">
        <v>274</v>
      </c>
      <c r="B20" s="39" t="s">
        <v>275</v>
      </c>
      <c r="C20" s="40">
        <v>16022.25</v>
      </c>
      <c r="D20" s="41">
        <v>200000</v>
      </c>
      <c r="E20" s="41">
        <v>200000</v>
      </c>
      <c r="F20" s="40">
        <v>8807.1299999999992</v>
      </c>
      <c r="G20" s="40">
        <f t="shared" si="1"/>
        <v>54.968122454711413</v>
      </c>
      <c r="H20" s="40">
        <f t="shared" si="2"/>
        <v>4.4035649999999995</v>
      </c>
      <c r="I20" s="57"/>
      <c r="J20" s="57"/>
      <c r="K20" s="57"/>
      <c r="L20" s="57"/>
      <c r="M20" s="57"/>
      <c r="N20" s="57"/>
      <c r="O20" s="57"/>
    </row>
    <row r="21" spans="1:15" x14ac:dyDescent="0.2">
      <c r="A21" s="38" t="s">
        <v>276</v>
      </c>
      <c r="B21" s="39" t="s">
        <v>277</v>
      </c>
      <c r="C21" s="40">
        <v>138100.43</v>
      </c>
      <c r="D21" s="41">
        <v>6500000</v>
      </c>
      <c r="E21" s="41">
        <v>6500000</v>
      </c>
      <c r="F21" s="40">
        <v>2371175.85</v>
      </c>
      <c r="G21" s="40">
        <f t="shared" si="1"/>
        <v>1716.9938210909265</v>
      </c>
      <c r="H21" s="40">
        <f t="shared" si="2"/>
        <v>36.479628461538461</v>
      </c>
      <c r="I21" s="48"/>
      <c r="J21" s="48"/>
      <c r="K21" s="48"/>
      <c r="L21" s="48"/>
      <c r="M21" s="48"/>
      <c r="N21" s="48"/>
      <c r="O21" s="48"/>
    </row>
    <row r="22" spans="1:15" x14ac:dyDescent="0.2">
      <c r="A22" s="33" t="s">
        <v>254</v>
      </c>
      <c r="B22" s="34" t="s">
        <v>352</v>
      </c>
      <c r="C22" s="35">
        <v>9818166.5299999993</v>
      </c>
      <c r="D22" s="36">
        <v>71500000</v>
      </c>
      <c r="E22" s="36">
        <v>71500000</v>
      </c>
      <c r="F22" s="35">
        <v>22119121.460000001</v>
      </c>
      <c r="G22" s="35">
        <f t="shared" si="1"/>
        <v>225.28769900585505</v>
      </c>
      <c r="H22" s="35">
        <f t="shared" si="2"/>
        <v>30.935834209790208</v>
      </c>
      <c r="I22" s="48"/>
      <c r="J22" s="48"/>
      <c r="K22" s="48"/>
      <c r="L22" s="48"/>
      <c r="M22" s="48"/>
      <c r="N22" s="48"/>
      <c r="O22" s="48"/>
    </row>
    <row r="23" spans="1:15" x14ac:dyDescent="0.2">
      <c r="A23" s="38" t="s">
        <v>353</v>
      </c>
      <c r="B23" s="39" t="s">
        <v>354</v>
      </c>
      <c r="C23" s="40">
        <v>9818166.5299999993</v>
      </c>
      <c r="D23" s="41">
        <v>71500000</v>
      </c>
      <c r="E23" s="41">
        <v>71500000</v>
      </c>
      <c r="F23" s="40">
        <v>22119121.460000001</v>
      </c>
      <c r="G23" s="40">
        <f t="shared" si="1"/>
        <v>225.28769900585505</v>
      </c>
      <c r="H23" s="40">
        <f t="shared" si="2"/>
        <v>30.935834209790208</v>
      </c>
      <c r="I23" s="57"/>
      <c r="J23" s="57"/>
      <c r="K23" s="57"/>
      <c r="L23" s="57"/>
      <c r="M23" s="57"/>
      <c r="N23" s="57"/>
      <c r="O23" s="57"/>
    </row>
    <row r="24" spans="1:15" x14ac:dyDescent="0.2">
      <c r="A24" s="33" t="s">
        <v>238</v>
      </c>
      <c r="B24" s="34" t="s">
        <v>355</v>
      </c>
      <c r="C24" s="35">
        <v>4317254.0599999996</v>
      </c>
      <c r="D24" s="36">
        <v>30000000</v>
      </c>
      <c r="E24" s="36">
        <v>30000000</v>
      </c>
      <c r="F24" s="35">
        <v>1746505.62</v>
      </c>
      <c r="G24" s="35">
        <f t="shared" si="1"/>
        <v>40.454084835581817</v>
      </c>
      <c r="H24" s="35">
        <f t="shared" si="2"/>
        <v>5.8216854000000007</v>
      </c>
      <c r="I24" s="48"/>
      <c r="J24" s="48"/>
      <c r="K24" s="48"/>
      <c r="L24" s="48"/>
      <c r="M24" s="48"/>
      <c r="N24" s="48"/>
      <c r="O24" s="48"/>
    </row>
    <row r="25" spans="1:15" x14ac:dyDescent="0.2">
      <c r="A25" s="38" t="s">
        <v>247</v>
      </c>
      <c r="B25" s="39" t="s">
        <v>295</v>
      </c>
      <c r="C25" s="40">
        <v>4317254.0599999996</v>
      </c>
      <c r="D25" s="41">
        <v>30000000</v>
      </c>
      <c r="E25" s="41">
        <v>30000000</v>
      </c>
      <c r="F25" s="40">
        <v>1746505.62</v>
      </c>
      <c r="G25" s="40">
        <f t="shared" si="1"/>
        <v>40.454084835581817</v>
      </c>
      <c r="H25" s="40">
        <f t="shared" si="2"/>
        <v>5.8216854000000007</v>
      </c>
      <c r="I25" s="48"/>
      <c r="J25" s="48"/>
      <c r="K25" s="48"/>
      <c r="L25" s="48"/>
      <c r="M25" s="48"/>
      <c r="N25" s="48"/>
      <c r="O25" s="48"/>
    </row>
    <row r="26" spans="1:15" x14ac:dyDescent="0.2">
      <c r="I26" s="57"/>
      <c r="J26" s="57"/>
      <c r="K26" s="57"/>
      <c r="L26" s="57"/>
      <c r="M26" s="57"/>
      <c r="N26" s="57"/>
      <c r="O26" s="57"/>
    </row>
    <row r="27" spans="1:15" x14ac:dyDescent="0.2">
      <c r="A27" s="38"/>
      <c r="B27" s="39"/>
      <c r="C27" s="40"/>
      <c r="D27" s="41"/>
      <c r="E27" s="41"/>
      <c r="F27" s="40"/>
      <c r="G27" s="40"/>
      <c r="H27" s="40"/>
      <c r="I27" s="48"/>
      <c r="J27" s="48"/>
      <c r="K27" s="48"/>
      <c r="L27" s="48"/>
      <c r="M27" s="48"/>
      <c r="N27" s="48"/>
      <c r="O27" s="48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FBFC0-74D4-4253-98E5-5EBD9B535D5E}">
  <sheetPr>
    <pageSetUpPr fitToPage="1"/>
  </sheetPr>
  <dimension ref="A1:O433"/>
  <sheetViews>
    <sheetView topLeftCell="A4" workbookViewId="0">
      <selection activeCell="E14" sqref="E14"/>
    </sheetView>
  </sheetViews>
  <sheetFormatPr defaultRowHeight="12.75" x14ac:dyDescent="0.2"/>
  <cols>
    <col min="1" max="1" width="21" style="49" customWidth="1"/>
    <col min="2" max="2" width="50.7109375" style="58" customWidth="1"/>
    <col min="3" max="3" width="20.140625" style="59" customWidth="1"/>
    <col min="4" max="4" width="17.85546875" style="60" bestFit="1" customWidth="1"/>
    <col min="5" max="5" width="29.140625" style="60" customWidth="1"/>
    <col min="6" max="6" width="18" style="59" customWidth="1"/>
    <col min="7" max="7" width="15.42578125" style="49" bestFit="1" customWidth="1"/>
    <col min="8" max="8" width="9.42578125" style="49" bestFit="1" customWidth="1"/>
    <col min="9" max="9" width="15.42578125" style="49" bestFit="1" customWidth="1"/>
    <col min="10" max="10" width="9.42578125" style="49" bestFit="1" customWidth="1"/>
    <col min="11" max="256" width="9.140625" style="49"/>
    <col min="257" max="257" width="21" style="49" customWidth="1"/>
    <col min="258" max="258" width="50.7109375" style="49" customWidth="1"/>
    <col min="259" max="259" width="20.140625" style="49" customWidth="1"/>
    <col min="260" max="260" width="17.85546875" style="49" bestFit="1" customWidth="1"/>
    <col min="261" max="261" width="27.7109375" style="49" customWidth="1"/>
    <col min="262" max="262" width="16.7109375" style="49" bestFit="1" customWidth="1"/>
    <col min="263" max="263" width="15.42578125" style="49" bestFit="1" customWidth="1"/>
    <col min="264" max="264" width="9.42578125" style="49" bestFit="1" customWidth="1"/>
    <col min="265" max="265" width="15.42578125" style="49" bestFit="1" customWidth="1"/>
    <col min="266" max="266" width="9.42578125" style="49" bestFit="1" customWidth="1"/>
    <col min="267" max="512" width="9.140625" style="49"/>
    <col min="513" max="513" width="21" style="49" customWidth="1"/>
    <col min="514" max="514" width="50.7109375" style="49" customWidth="1"/>
    <col min="515" max="515" width="20.140625" style="49" customWidth="1"/>
    <col min="516" max="516" width="17.85546875" style="49" bestFit="1" customWidth="1"/>
    <col min="517" max="517" width="27.7109375" style="49" customWidth="1"/>
    <col min="518" max="518" width="16.7109375" style="49" bestFit="1" customWidth="1"/>
    <col min="519" max="519" width="15.42578125" style="49" bestFit="1" customWidth="1"/>
    <col min="520" max="520" width="9.42578125" style="49" bestFit="1" customWidth="1"/>
    <col min="521" max="521" width="15.42578125" style="49" bestFit="1" customWidth="1"/>
    <col min="522" max="522" width="9.42578125" style="49" bestFit="1" customWidth="1"/>
    <col min="523" max="768" width="9.140625" style="49"/>
    <col min="769" max="769" width="21" style="49" customWidth="1"/>
    <col min="770" max="770" width="50.7109375" style="49" customWidth="1"/>
    <col min="771" max="771" width="20.140625" style="49" customWidth="1"/>
    <col min="772" max="772" width="17.85546875" style="49" bestFit="1" customWidth="1"/>
    <col min="773" max="773" width="27.7109375" style="49" customWidth="1"/>
    <col min="774" max="774" width="16.7109375" style="49" bestFit="1" customWidth="1"/>
    <col min="775" max="775" width="15.42578125" style="49" bestFit="1" customWidth="1"/>
    <col min="776" max="776" width="9.42578125" style="49" bestFit="1" customWidth="1"/>
    <col min="777" max="777" width="15.42578125" style="49" bestFit="1" customWidth="1"/>
    <col min="778" max="778" width="9.42578125" style="49" bestFit="1" customWidth="1"/>
    <col min="779" max="1024" width="9.140625" style="49"/>
    <col min="1025" max="1025" width="21" style="49" customWidth="1"/>
    <col min="1026" max="1026" width="50.7109375" style="49" customWidth="1"/>
    <col min="1027" max="1027" width="20.140625" style="49" customWidth="1"/>
    <col min="1028" max="1028" width="17.85546875" style="49" bestFit="1" customWidth="1"/>
    <col min="1029" max="1029" width="27.7109375" style="49" customWidth="1"/>
    <col min="1030" max="1030" width="16.7109375" style="49" bestFit="1" customWidth="1"/>
    <col min="1031" max="1031" width="15.42578125" style="49" bestFit="1" customWidth="1"/>
    <col min="1032" max="1032" width="9.42578125" style="49" bestFit="1" customWidth="1"/>
    <col min="1033" max="1033" width="15.42578125" style="49" bestFit="1" customWidth="1"/>
    <col min="1034" max="1034" width="9.42578125" style="49" bestFit="1" customWidth="1"/>
    <col min="1035" max="1280" width="9.140625" style="49"/>
    <col min="1281" max="1281" width="21" style="49" customWidth="1"/>
    <col min="1282" max="1282" width="50.7109375" style="49" customWidth="1"/>
    <col min="1283" max="1283" width="20.140625" style="49" customWidth="1"/>
    <col min="1284" max="1284" width="17.85546875" style="49" bestFit="1" customWidth="1"/>
    <col min="1285" max="1285" width="27.7109375" style="49" customWidth="1"/>
    <col min="1286" max="1286" width="16.7109375" style="49" bestFit="1" customWidth="1"/>
    <col min="1287" max="1287" width="15.42578125" style="49" bestFit="1" customWidth="1"/>
    <col min="1288" max="1288" width="9.42578125" style="49" bestFit="1" customWidth="1"/>
    <col min="1289" max="1289" width="15.42578125" style="49" bestFit="1" customWidth="1"/>
    <col min="1290" max="1290" width="9.42578125" style="49" bestFit="1" customWidth="1"/>
    <col min="1291" max="1536" width="9.140625" style="49"/>
    <col min="1537" max="1537" width="21" style="49" customWidth="1"/>
    <col min="1538" max="1538" width="50.7109375" style="49" customWidth="1"/>
    <col min="1539" max="1539" width="20.140625" style="49" customWidth="1"/>
    <col min="1540" max="1540" width="17.85546875" style="49" bestFit="1" customWidth="1"/>
    <col min="1541" max="1541" width="27.7109375" style="49" customWidth="1"/>
    <col min="1542" max="1542" width="16.7109375" style="49" bestFit="1" customWidth="1"/>
    <col min="1543" max="1543" width="15.42578125" style="49" bestFit="1" customWidth="1"/>
    <col min="1544" max="1544" width="9.42578125" style="49" bestFit="1" customWidth="1"/>
    <col min="1545" max="1545" width="15.42578125" style="49" bestFit="1" customWidth="1"/>
    <col min="1546" max="1546" width="9.42578125" style="49" bestFit="1" customWidth="1"/>
    <col min="1547" max="1792" width="9.140625" style="49"/>
    <col min="1793" max="1793" width="21" style="49" customWidth="1"/>
    <col min="1794" max="1794" width="50.7109375" style="49" customWidth="1"/>
    <col min="1795" max="1795" width="20.140625" style="49" customWidth="1"/>
    <col min="1796" max="1796" width="17.85546875" style="49" bestFit="1" customWidth="1"/>
    <col min="1797" max="1797" width="27.7109375" style="49" customWidth="1"/>
    <col min="1798" max="1798" width="16.7109375" style="49" bestFit="1" customWidth="1"/>
    <col min="1799" max="1799" width="15.42578125" style="49" bestFit="1" customWidth="1"/>
    <col min="1800" max="1800" width="9.42578125" style="49" bestFit="1" customWidth="1"/>
    <col min="1801" max="1801" width="15.42578125" style="49" bestFit="1" customWidth="1"/>
    <col min="1802" max="1802" width="9.42578125" style="49" bestFit="1" customWidth="1"/>
    <col min="1803" max="2048" width="9.140625" style="49"/>
    <col min="2049" max="2049" width="21" style="49" customWidth="1"/>
    <col min="2050" max="2050" width="50.7109375" style="49" customWidth="1"/>
    <col min="2051" max="2051" width="20.140625" style="49" customWidth="1"/>
    <col min="2052" max="2052" width="17.85546875" style="49" bestFit="1" customWidth="1"/>
    <col min="2053" max="2053" width="27.7109375" style="49" customWidth="1"/>
    <col min="2054" max="2054" width="16.7109375" style="49" bestFit="1" customWidth="1"/>
    <col min="2055" max="2055" width="15.42578125" style="49" bestFit="1" customWidth="1"/>
    <col min="2056" max="2056" width="9.42578125" style="49" bestFit="1" customWidth="1"/>
    <col min="2057" max="2057" width="15.42578125" style="49" bestFit="1" customWidth="1"/>
    <col min="2058" max="2058" width="9.42578125" style="49" bestFit="1" customWidth="1"/>
    <col min="2059" max="2304" width="9.140625" style="49"/>
    <col min="2305" max="2305" width="21" style="49" customWidth="1"/>
    <col min="2306" max="2306" width="50.7109375" style="49" customWidth="1"/>
    <col min="2307" max="2307" width="20.140625" style="49" customWidth="1"/>
    <col min="2308" max="2308" width="17.85546875" style="49" bestFit="1" customWidth="1"/>
    <col min="2309" max="2309" width="27.7109375" style="49" customWidth="1"/>
    <col min="2310" max="2310" width="16.7109375" style="49" bestFit="1" customWidth="1"/>
    <col min="2311" max="2311" width="15.42578125" style="49" bestFit="1" customWidth="1"/>
    <col min="2312" max="2312" width="9.42578125" style="49" bestFit="1" customWidth="1"/>
    <col min="2313" max="2313" width="15.42578125" style="49" bestFit="1" customWidth="1"/>
    <col min="2314" max="2314" width="9.42578125" style="49" bestFit="1" customWidth="1"/>
    <col min="2315" max="2560" width="9.140625" style="49"/>
    <col min="2561" max="2561" width="21" style="49" customWidth="1"/>
    <col min="2562" max="2562" width="50.7109375" style="49" customWidth="1"/>
    <col min="2563" max="2563" width="20.140625" style="49" customWidth="1"/>
    <col min="2564" max="2564" width="17.85546875" style="49" bestFit="1" customWidth="1"/>
    <col min="2565" max="2565" width="27.7109375" style="49" customWidth="1"/>
    <col min="2566" max="2566" width="16.7109375" style="49" bestFit="1" customWidth="1"/>
    <col min="2567" max="2567" width="15.42578125" style="49" bestFit="1" customWidth="1"/>
    <col min="2568" max="2568" width="9.42578125" style="49" bestFit="1" customWidth="1"/>
    <col min="2569" max="2569" width="15.42578125" style="49" bestFit="1" customWidth="1"/>
    <col min="2570" max="2570" width="9.42578125" style="49" bestFit="1" customWidth="1"/>
    <col min="2571" max="2816" width="9.140625" style="49"/>
    <col min="2817" max="2817" width="21" style="49" customWidth="1"/>
    <col min="2818" max="2818" width="50.7109375" style="49" customWidth="1"/>
    <col min="2819" max="2819" width="20.140625" style="49" customWidth="1"/>
    <col min="2820" max="2820" width="17.85546875" style="49" bestFit="1" customWidth="1"/>
    <col min="2821" max="2821" width="27.7109375" style="49" customWidth="1"/>
    <col min="2822" max="2822" width="16.7109375" style="49" bestFit="1" customWidth="1"/>
    <col min="2823" max="2823" width="15.42578125" style="49" bestFit="1" customWidth="1"/>
    <col min="2824" max="2824" width="9.42578125" style="49" bestFit="1" customWidth="1"/>
    <col min="2825" max="2825" width="15.42578125" style="49" bestFit="1" customWidth="1"/>
    <col min="2826" max="2826" width="9.42578125" style="49" bestFit="1" customWidth="1"/>
    <col min="2827" max="3072" width="9.140625" style="49"/>
    <col min="3073" max="3073" width="21" style="49" customWidth="1"/>
    <col min="3074" max="3074" width="50.7109375" style="49" customWidth="1"/>
    <col min="3075" max="3075" width="20.140625" style="49" customWidth="1"/>
    <col min="3076" max="3076" width="17.85546875" style="49" bestFit="1" customWidth="1"/>
    <col min="3077" max="3077" width="27.7109375" style="49" customWidth="1"/>
    <col min="3078" max="3078" width="16.7109375" style="49" bestFit="1" customWidth="1"/>
    <col min="3079" max="3079" width="15.42578125" style="49" bestFit="1" customWidth="1"/>
    <col min="3080" max="3080" width="9.42578125" style="49" bestFit="1" customWidth="1"/>
    <col min="3081" max="3081" width="15.42578125" style="49" bestFit="1" customWidth="1"/>
    <col min="3082" max="3082" width="9.42578125" style="49" bestFit="1" customWidth="1"/>
    <col min="3083" max="3328" width="9.140625" style="49"/>
    <col min="3329" max="3329" width="21" style="49" customWidth="1"/>
    <col min="3330" max="3330" width="50.7109375" style="49" customWidth="1"/>
    <col min="3331" max="3331" width="20.140625" style="49" customWidth="1"/>
    <col min="3332" max="3332" width="17.85546875" style="49" bestFit="1" customWidth="1"/>
    <col min="3333" max="3333" width="27.7109375" style="49" customWidth="1"/>
    <col min="3334" max="3334" width="16.7109375" style="49" bestFit="1" customWidth="1"/>
    <col min="3335" max="3335" width="15.42578125" style="49" bestFit="1" customWidth="1"/>
    <col min="3336" max="3336" width="9.42578125" style="49" bestFit="1" customWidth="1"/>
    <col min="3337" max="3337" width="15.42578125" style="49" bestFit="1" customWidth="1"/>
    <col min="3338" max="3338" width="9.42578125" style="49" bestFit="1" customWidth="1"/>
    <col min="3339" max="3584" width="9.140625" style="49"/>
    <col min="3585" max="3585" width="21" style="49" customWidth="1"/>
    <col min="3586" max="3586" width="50.7109375" style="49" customWidth="1"/>
    <col min="3587" max="3587" width="20.140625" style="49" customWidth="1"/>
    <col min="3588" max="3588" width="17.85546875" style="49" bestFit="1" customWidth="1"/>
    <col min="3589" max="3589" width="27.7109375" style="49" customWidth="1"/>
    <col min="3590" max="3590" width="16.7109375" style="49" bestFit="1" customWidth="1"/>
    <col min="3591" max="3591" width="15.42578125" style="49" bestFit="1" customWidth="1"/>
    <col min="3592" max="3592" width="9.42578125" style="49" bestFit="1" customWidth="1"/>
    <col min="3593" max="3593" width="15.42578125" style="49" bestFit="1" customWidth="1"/>
    <col min="3594" max="3594" width="9.42578125" style="49" bestFit="1" customWidth="1"/>
    <col min="3595" max="3840" width="9.140625" style="49"/>
    <col min="3841" max="3841" width="21" style="49" customWidth="1"/>
    <col min="3842" max="3842" width="50.7109375" style="49" customWidth="1"/>
    <col min="3843" max="3843" width="20.140625" style="49" customWidth="1"/>
    <col min="3844" max="3844" width="17.85546875" style="49" bestFit="1" customWidth="1"/>
    <col min="3845" max="3845" width="27.7109375" style="49" customWidth="1"/>
    <col min="3846" max="3846" width="16.7109375" style="49" bestFit="1" customWidth="1"/>
    <col min="3847" max="3847" width="15.42578125" style="49" bestFit="1" customWidth="1"/>
    <col min="3848" max="3848" width="9.42578125" style="49" bestFit="1" customWidth="1"/>
    <col min="3849" max="3849" width="15.42578125" style="49" bestFit="1" customWidth="1"/>
    <col min="3850" max="3850" width="9.42578125" style="49" bestFit="1" customWidth="1"/>
    <col min="3851" max="4096" width="9.140625" style="49"/>
    <col min="4097" max="4097" width="21" style="49" customWidth="1"/>
    <col min="4098" max="4098" width="50.7109375" style="49" customWidth="1"/>
    <col min="4099" max="4099" width="20.140625" style="49" customWidth="1"/>
    <col min="4100" max="4100" width="17.85546875" style="49" bestFit="1" customWidth="1"/>
    <col min="4101" max="4101" width="27.7109375" style="49" customWidth="1"/>
    <col min="4102" max="4102" width="16.7109375" style="49" bestFit="1" customWidth="1"/>
    <col min="4103" max="4103" width="15.42578125" style="49" bestFit="1" customWidth="1"/>
    <col min="4104" max="4104" width="9.42578125" style="49" bestFit="1" customWidth="1"/>
    <col min="4105" max="4105" width="15.42578125" style="49" bestFit="1" customWidth="1"/>
    <col min="4106" max="4106" width="9.42578125" style="49" bestFit="1" customWidth="1"/>
    <col min="4107" max="4352" width="9.140625" style="49"/>
    <col min="4353" max="4353" width="21" style="49" customWidth="1"/>
    <col min="4354" max="4354" width="50.7109375" style="49" customWidth="1"/>
    <col min="4355" max="4355" width="20.140625" style="49" customWidth="1"/>
    <col min="4356" max="4356" width="17.85546875" style="49" bestFit="1" customWidth="1"/>
    <col min="4357" max="4357" width="27.7109375" style="49" customWidth="1"/>
    <col min="4358" max="4358" width="16.7109375" style="49" bestFit="1" customWidth="1"/>
    <col min="4359" max="4359" width="15.42578125" style="49" bestFit="1" customWidth="1"/>
    <col min="4360" max="4360" width="9.42578125" style="49" bestFit="1" customWidth="1"/>
    <col min="4361" max="4361" width="15.42578125" style="49" bestFit="1" customWidth="1"/>
    <col min="4362" max="4362" width="9.42578125" style="49" bestFit="1" customWidth="1"/>
    <col min="4363" max="4608" width="9.140625" style="49"/>
    <col min="4609" max="4609" width="21" style="49" customWidth="1"/>
    <col min="4610" max="4610" width="50.7109375" style="49" customWidth="1"/>
    <col min="4611" max="4611" width="20.140625" style="49" customWidth="1"/>
    <col min="4612" max="4612" width="17.85546875" style="49" bestFit="1" customWidth="1"/>
    <col min="4613" max="4613" width="27.7109375" style="49" customWidth="1"/>
    <col min="4614" max="4614" width="16.7109375" style="49" bestFit="1" customWidth="1"/>
    <col min="4615" max="4615" width="15.42578125" style="49" bestFit="1" customWidth="1"/>
    <col min="4616" max="4616" width="9.42578125" style="49" bestFit="1" customWidth="1"/>
    <col min="4617" max="4617" width="15.42578125" style="49" bestFit="1" customWidth="1"/>
    <col min="4618" max="4618" width="9.42578125" style="49" bestFit="1" customWidth="1"/>
    <col min="4619" max="4864" width="9.140625" style="49"/>
    <col min="4865" max="4865" width="21" style="49" customWidth="1"/>
    <col min="4866" max="4866" width="50.7109375" style="49" customWidth="1"/>
    <col min="4867" max="4867" width="20.140625" style="49" customWidth="1"/>
    <col min="4868" max="4868" width="17.85546875" style="49" bestFit="1" customWidth="1"/>
    <col min="4869" max="4869" width="27.7109375" style="49" customWidth="1"/>
    <col min="4870" max="4870" width="16.7109375" style="49" bestFit="1" customWidth="1"/>
    <col min="4871" max="4871" width="15.42578125" style="49" bestFit="1" customWidth="1"/>
    <col min="4872" max="4872" width="9.42578125" style="49" bestFit="1" customWidth="1"/>
    <col min="4873" max="4873" width="15.42578125" style="49" bestFit="1" customWidth="1"/>
    <col min="4874" max="4874" width="9.42578125" style="49" bestFit="1" customWidth="1"/>
    <col min="4875" max="5120" width="9.140625" style="49"/>
    <col min="5121" max="5121" width="21" style="49" customWidth="1"/>
    <col min="5122" max="5122" width="50.7109375" style="49" customWidth="1"/>
    <col min="5123" max="5123" width="20.140625" style="49" customWidth="1"/>
    <col min="5124" max="5124" width="17.85546875" style="49" bestFit="1" customWidth="1"/>
    <col min="5125" max="5125" width="27.7109375" style="49" customWidth="1"/>
    <col min="5126" max="5126" width="16.7109375" style="49" bestFit="1" customWidth="1"/>
    <col min="5127" max="5127" width="15.42578125" style="49" bestFit="1" customWidth="1"/>
    <col min="5128" max="5128" width="9.42578125" style="49" bestFit="1" customWidth="1"/>
    <col min="5129" max="5129" width="15.42578125" style="49" bestFit="1" customWidth="1"/>
    <col min="5130" max="5130" width="9.42578125" style="49" bestFit="1" customWidth="1"/>
    <col min="5131" max="5376" width="9.140625" style="49"/>
    <col min="5377" max="5377" width="21" style="49" customWidth="1"/>
    <col min="5378" max="5378" width="50.7109375" style="49" customWidth="1"/>
    <col min="5379" max="5379" width="20.140625" style="49" customWidth="1"/>
    <col min="5380" max="5380" width="17.85546875" style="49" bestFit="1" customWidth="1"/>
    <col min="5381" max="5381" width="27.7109375" style="49" customWidth="1"/>
    <col min="5382" max="5382" width="16.7109375" style="49" bestFit="1" customWidth="1"/>
    <col min="5383" max="5383" width="15.42578125" style="49" bestFit="1" customWidth="1"/>
    <col min="5384" max="5384" width="9.42578125" style="49" bestFit="1" customWidth="1"/>
    <col min="5385" max="5385" width="15.42578125" style="49" bestFit="1" customWidth="1"/>
    <col min="5386" max="5386" width="9.42578125" style="49" bestFit="1" customWidth="1"/>
    <col min="5387" max="5632" width="9.140625" style="49"/>
    <col min="5633" max="5633" width="21" style="49" customWidth="1"/>
    <col min="5634" max="5634" width="50.7109375" style="49" customWidth="1"/>
    <col min="5635" max="5635" width="20.140625" style="49" customWidth="1"/>
    <col min="5636" max="5636" width="17.85546875" style="49" bestFit="1" customWidth="1"/>
    <col min="5637" max="5637" width="27.7109375" style="49" customWidth="1"/>
    <col min="5638" max="5638" width="16.7109375" style="49" bestFit="1" customWidth="1"/>
    <col min="5639" max="5639" width="15.42578125" style="49" bestFit="1" customWidth="1"/>
    <col min="5640" max="5640" width="9.42578125" style="49" bestFit="1" customWidth="1"/>
    <col min="5641" max="5641" width="15.42578125" style="49" bestFit="1" customWidth="1"/>
    <col min="5642" max="5642" width="9.42578125" style="49" bestFit="1" customWidth="1"/>
    <col min="5643" max="5888" width="9.140625" style="49"/>
    <col min="5889" max="5889" width="21" style="49" customWidth="1"/>
    <col min="5890" max="5890" width="50.7109375" style="49" customWidth="1"/>
    <col min="5891" max="5891" width="20.140625" style="49" customWidth="1"/>
    <col min="5892" max="5892" width="17.85546875" style="49" bestFit="1" customWidth="1"/>
    <col min="5893" max="5893" width="27.7109375" style="49" customWidth="1"/>
    <col min="5894" max="5894" width="16.7109375" style="49" bestFit="1" customWidth="1"/>
    <col min="5895" max="5895" width="15.42578125" style="49" bestFit="1" customWidth="1"/>
    <col min="5896" max="5896" width="9.42578125" style="49" bestFit="1" customWidth="1"/>
    <col min="5897" max="5897" width="15.42578125" style="49" bestFit="1" customWidth="1"/>
    <col min="5898" max="5898" width="9.42578125" style="49" bestFit="1" customWidth="1"/>
    <col min="5899" max="6144" width="9.140625" style="49"/>
    <col min="6145" max="6145" width="21" style="49" customWidth="1"/>
    <col min="6146" max="6146" width="50.7109375" style="49" customWidth="1"/>
    <col min="6147" max="6147" width="20.140625" style="49" customWidth="1"/>
    <col min="6148" max="6148" width="17.85546875" style="49" bestFit="1" customWidth="1"/>
    <col min="6149" max="6149" width="27.7109375" style="49" customWidth="1"/>
    <col min="6150" max="6150" width="16.7109375" style="49" bestFit="1" customWidth="1"/>
    <col min="6151" max="6151" width="15.42578125" style="49" bestFit="1" customWidth="1"/>
    <col min="6152" max="6152" width="9.42578125" style="49" bestFit="1" customWidth="1"/>
    <col min="6153" max="6153" width="15.42578125" style="49" bestFit="1" customWidth="1"/>
    <col min="6154" max="6154" width="9.42578125" style="49" bestFit="1" customWidth="1"/>
    <col min="6155" max="6400" width="9.140625" style="49"/>
    <col min="6401" max="6401" width="21" style="49" customWidth="1"/>
    <col min="6402" max="6402" width="50.7109375" style="49" customWidth="1"/>
    <col min="6403" max="6403" width="20.140625" style="49" customWidth="1"/>
    <col min="6404" max="6404" width="17.85546875" style="49" bestFit="1" customWidth="1"/>
    <col min="6405" max="6405" width="27.7109375" style="49" customWidth="1"/>
    <col min="6406" max="6406" width="16.7109375" style="49" bestFit="1" customWidth="1"/>
    <col min="6407" max="6407" width="15.42578125" style="49" bestFit="1" customWidth="1"/>
    <col min="6408" max="6408" width="9.42578125" style="49" bestFit="1" customWidth="1"/>
    <col min="6409" max="6409" width="15.42578125" style="49" bestFit="1" customWidth="1"/>
    <col min="6410" max="6410" width="9.42578125" style="49" bestFit="1" customWidth="1"/>
    <col min="6411" max="6656" width="9.140625" style="49"/>
    <col min="6657" max="6657" width="21" style="49" customWidth="1"/>
    <col min="6658" max="6658" width="50.7109375" style="49" customWidth="1"/>
    <col min="6659" max="6659" width="20.140625" style="49" customWidth="1"/>
    <col min="6660" max="6660" width="17.85546875" style="49" bestFit="1" customWidth="1"/>
    <col min="6661" max="6661" width="27.7109375" style="49" customWidth="1"/>
    <col min="6662" max="6662" width="16.7109375" style="49" bestFit="1" customWidth="1"/>
    <col min="6663" max="6663" width="15.42578125" style="49" bestFit="1" customWidth="1"/>
    <col min="6664" max="6664" width="9.42578125" style="49" bestFit="1" customWidth="1"/>
    <col min="6665" max="6665" width="15.42578125" style="49" bestFit="1" customWidth="1"/>
    <col min="6666" max="6666" width="9.42578125" style="49" bestFit="1" customWidth="1"/>
    <col min="6667" max="6912" width="9.140625" style="49"/>
    <col min="6913" max="6913" width="21" style="49" customWidth="1"/>
    <col min="6914" max="6914" width="50.7109375" style="49" customWidth="1"/>
    <col min="6915" max="6915" width="20.140625" style="49" customWidth="1"/>
    <col min="6916" max="6916" width="17.85546875" style="49" bestFit="1" customWidth="1"/>
    <col min="6917" max="6917" width="27.7109375" style="49" customWidth="1"/>
    <col min="6918" max="6918" width="16.7109375" style="49" bestFit="1" customWidth="1"/>
    <col min="6919" max="6919" width="15.42578125" style="49" bestFit="1" customWidth="1"/>
    <col min="6920" max="6920" width="9.42578125" style="49" bestFit="1" customWidth="1"/>
    <col min="6921" max="6921" width="15.42578125" style="49" bestFit="1" customWidth="1"/>
    <col min="6922" max="6922" width="9.42578125" style="49" bestFit="1" customWidth="1"/>
    <col min="6923" max="7168" width="9.140625" style="49"/>
    <col min="7169" max="7169" width="21" style="49" customWidth="1"/>
    <col min="7170" max="7170" width="50.7109375" style="49" customWidth="1"/>
    <col min="7171" max="7171" width="20.140625" style="49" customWidth="1"/>
    <col min="7172" max="7172" width="17.85546875" style="49" bestFit="1" customWidth="1"/>
    <col min="7173" max="7173" width="27.7109375" style="49" customWidth="1"/>
    <col min="7174" max="7174" width="16.7109375" style="49" bestFit="1" customWidth="1"/>
    <col min="7175" max="7175" width="15.42578125" style="49" bestFit="1" customWidth="1"/>
    <col min="7176" max="7176" width="9.42578125" style="49" bestFit="1" customWidth="1"/>
    <col min="7177" max="7177" width="15.42578125" style="49" bestFit="1" customWidth="1"/>
    <col min="7178" max="7178" width="9.42578125" style="49" bestFit="1" customWidth="1"/>
    <col min="7179" max="7424" width="9.140625" style="49"/>
    <col min="7425" max="7425" width="21" style="49" customWidth="1"/>
    <col min="7426" max="7426" width="50.7109375" style="49" customWidth="1"/>
    <col min="7427" max="7427" width="20.140625" style="49" customWidth="1"/>
    <col min="7428" max="7428" width="17.85546875" style="49" bestFit="1" customWidth="1"/>
    <col min="7429" max="7429" width="27.7109375" style="49" customWidth="1"/>
    <col min="7430" max="7430" width="16.7109375" style="49" bestFit="1" customWidth="1"/>
    <col min="7431" max="7431" width="15.42578125" style="49" bestFit="1" customWidth="1"/>
    <col min="7432" max="7432" width="9.42578125" style="49" bestFit="1" customWidth="1"/>
    <col min="7433" max="7433" width="15.42578125" style="49" bestFit="1" customWidth="1"/>
    <col min="7434" max="7434" width="9.42578125" style="49" bestFit="1" customWidth="1"/>
    <col min="7435" max="7680" width="9.140625" style="49"/>
    <col min="7681" max="7681" width="21" style="49" customWidth="1"/>
    <col min="7682" max="7682" width="50.7109375" style="49" customWidth="1"/>
    <col min="7683" max="7683" width="20.140625" style="49" customWidth="1"/>
    <col min="7684" max="7684" width="17.85546875" style="49" bestFit="1" customWidth="1"/>
    <col min="7685" max="7685" width="27.7109375" style="49" customWidth="1"/>
    <col min="7686" max="7686" width="16.7109375" style="49" bestFit="1" customWidth="1"/>
    <col min="7687" max="7687" width="15.42578125" style="49" bestFit="1" customWidth="1"/>
    <col min="7688" max="7688" width="9.42578125" style="49" bestFit="1" customWidth="1"/>
    <col min="7689" max="7689" width="15.42578125" style="49" bestFit="1" customWidth="1"/>
    <col min="7690" max="7690" width="9.42578125" style="49" bestFit="1" customWidth="1"/>
    <col min="7691" max="7936" width="9.140625" style="49"/>
    <col min="7937" max="7937" width="21" style="49" customWidth="1"/>
    <col min="7938" max="7938" width="50.7109375" style="49" customWidth="1"/>
    <col min="7939" max="7939" width="20.140625" style="49" customWidth="1"/>
    <col min="7940" max="7940" width="17.85546875" style="49" bestFit="1" customWidth="1"/>
    <col min="7941" max="7941" width="27.7109375" style="49" customWidth="1"/>
    <col min="7942" max="7942" width="16.7109375" style="49" bestFit="1" customWidth="1"/>
    <col min="7943" max="7943" width="15.42578125" style="49" bestFit="1" customWidth="1"/>
    <col min="7944" max="7944" width="9.42578125" style="49" bestFit="1" customWidth="1"/>
    <col min="7945" max="7945" width="15.42578125" style="49" bestFit="1" customWidth="1"/>
    <col min="7946" max="7946" width="9.42578125" style="49" bestFit="1" customWidth="1"/>
    <col min="7947" max="8192" width="9.140625" style="49"/>
    <col min="8193" max="8193" width="21" style="49" customWidth="1"/>
    <col min="8194" max="8194" width="50.7109375" style="49" customWidth="1"/>
    <col min="8195" max="8195" width="20.140625" style="49" customWidth="1"/>
    <col min="8196" max="8196" width="17.85546875" style="49" bestFit="1" customWidth="1"/>
    <col min="8197" max="8197" width="27.7109375" style="49" customWidth="1"/>
    <col min="8198" max="8198" width="16.7109375" style="49" bestFit="1" customWidth="1"/>
    <col min="8199" max="8199" width="15.42578125" style="49" bestFit="1" customWidth="1"/>
    <col min="8200" max="8200" width="9.42578125" style="49" bestFit="1" customWidth="1"/>
    <col min="8201" max="8201" width="15.42578125" style="49" bestFit="1" customWidth="1"/>
    <col min="8202" max="8202" width="9.42578125" style="49" bestFit="1" customWidth="1"/>
    <col min="8203" max="8448" width="9.140625" style="49"/>
    <col min="8449" max="8449" width="21" style="49" customWidth="1"/>
    <col min="8450" max="8450" width="50.7109375" style="49" customWidth="1"/>
    <col min="8451" max="8451" width="20.140625" style="49" customWidth="1"/>
    <col min="8452" max="8452" width="17.85546875" style="49" bestFit="1" customWidth="1"/>
    <col min="8453" max="8453" width="27.7109375" style="49" customWidth="1"/>
    <col min="8454" max="8454" width="16.7109375" style="49" bestFit="1" customWidth="1"/>
    <col min="8455" max="8455" width="15.42578125" style="49" bestFit="1" customWidth="1"/>
    <col min="8456" max="8456" width="9.42578125" style="49" bestFit="1" customWidth="1"/>
    <col min="8457" max="8457" width="15.42578125" style="49" bestFit="1" customWidth="1"/>
    <col min="8458" max="8458" width="9.42578125" style="49" bestFit="1" customWidth="1"/>
    <col min="8459" max="8704" width="9.140625" style="49"/>
    <col min="8705" max="8705" width="21" style="49" customWidth="1"/>
    <col min="8706" max="8706" width="50.7109375" style="49" customWidth="1"/>
    <col min="8707" max="8707" width="20.140625" style="49" customWidth="1"/>
    <col min="8708" max="8708" width="17.85546875" style="49" bestFit="1" customWidth="1"/>
    <col min="8709" max="8709" width="27.7109375" style="49" customWidth="1"/>
    <col min="8710" max="8710" width="16.7109375" style="49" bestFit="1" customWidth="1"/>
    <col min="8711" max="8711" width="15.42578125" style="49" bestFit="1" customWidth="1"/>
    <col min="8712" max="8712" width="9.42578125" style="49" bestFit="1" customWidth="1"/>
    <col min="8713" max="8713" width="15.42578125" style="49" bestFit="1" customWidth="1"/>
    <col min="8714" max="8714" width="9.42578125" style="49" bestFit="1" customWidth="1"/>
    <col min="8715" max="8960" width="9.140625" style="49"/>
    <col min="8961" max="8961" width="21" style="49" customWidth="1"/>
    <col min="8962" max="8962" width="50.7109375" style="49" customWidth="1"/>
    <col min="8963" max="8963" width="20.140625" style="49" customWidth="1"/>
    <col min="8964" max="8964" width="17.85546875" style="49" bestFit="1" customWidth="1"/>
    <col min="8965" max="8965" width="27.7109375" style="49" customWidth="1"/>
    <col min="8966" max="8966" width="16.7109375" style="49" bestFit="1" customWidth="1"/>
    <col min="8967" max="8967" width="15.42578125" style="49" bestFit="1" customWidth="1"/>
    <col min="8968" max="8968" width="9.42578125" style="49" bestFit="1" customWidth="1"/>
    <col min="8969" max="8969" width="15.42578125" style="49" bestFit="1" customWidth="1"/>
    <col min="8970" max="8970" width="9.42578125" style="49" bestFit="1" customWidth="1"/>
    <col min="8971" max="9216" width="9.140625" style="49"/>
    <col min="9217" max="9217" width="21" style="49" customWidth="1"/>
    <col min="9218" max="9218" width="50.7109375" style="49" customWidth="1"/>
    <col min="9219" max="9219" width="20.140625" style="49" customWidth="1"/>
    <col min="9220" max="9220" width="17.85546875" style="49" bestFit="1" customWidth="1"/>
    <col min="9221" max="9221" width="27.7109375" style="49" customWidth="1"/>
    <col min="9222" max="9222" width="16.7109375" style="49" bestFit="1" customWidth="1"/>
    <col min="9223" max="9223" width="15.42578125" style="49" bestFit="1" customWidth="1"/>
    <col min="9224" max="9224" width="9.42578125" style="49" bestFit="1" customWidth="1"/>
    <col min="9225" max="9225" width="15.42578125" style="49" bestFit="1" customWidth="1"/>
    <col min="9226" max="9226" width="9.42578125" style="49" bestFit="1" customWidth="1"/>
    <col min="9227" max="9472" width="9.140625" style="49"/>
    <col min="9473" max="9473" width="21" style="49" customWidth="1"/>
    <col min="9474" max="9474" width="50.7109375" style="49" customWidth="1"/>
    <col min="9475" max="9475" width="20.140625" style="49" customWidth="1"/>
    <col min="9476" max="9476" width="17.85546875" style="49" bestFit="1" customWidth="1"/>
    <col min="9477" max="9477" width="27.7109375" style="49" customWidth="1"/>
    <col min="9478" max="9478" width="16.7109375" style="49" bestFit="1" customWidth="1"/>
    <col min="9479" max="9479" width="15.42578125" style="49" bestFit="1" customWidth="1"/>
    <col min="9480" max="9480" width="9.42578125" style="49" bestFit="1" customWidth="1"/>
    <col min="9481" max="9481" width="15.42578125" style="49" bestFit="1" customWidth="1"/>
    <col min="9482" max="9482" width="9.42578125" style="49" bestFit="1" customWidth="1"/>
    <col min="9483" max="9728" width="9.140625" style="49"/>
    <col min="9729" max="9729" width="21" style="49" customWidth="1"/>
    <col min="9730" max="9730" width="50.7109375" style="49" customWidth="1"/>
    <col min="9731" max="9731" width="20.140625" style="49" customWidth="1"/>
    <col min="9732" max="9732" width="17.85546875" style="49" bestFit="1" customWidth="1"/>
    <col min="9733" max="9733" width="27.7109375" style="49" customWidth="1"/>
    <col min="9734" max="9734" width="16.7109375" style="49" bestFit="1" customWidth="1"/>
    <col min="9735" max="9735" width="15.42578125" style="49" bestFit="1" customWidth="1"/>
    <col min="9736" max="9736" width="9.42578125" style="49" bestFit="1" customWidth="1"/>
    <col min="9737" max="9737" width="15.42578125" style="49" bestFit="1" customWidth="1"/>
    <col min="9738" max="9738" width="9.42578125" style="49" bestFit="1" customWidth="1"/>
    <col min="9739" max="9984" width="9.140625" style="49"/>
    <col min="9985" max="9985" width="21" style="49" customWidth="1"/>
    <col min="9986" max="9986" width="50.7109375" style="49" customWidth="1"/>
    <col min="9987" max="9987" width="20.140625" style="49" customWidth="1"/>
    <col min="9988" max="9988" width="17.85546875" style="49" bestFit="1" customWidth="1"/>
    <col min="9989" max="9989" width="27.7109375" style="49" customWidth="1"/>
    <col min="9990" max="9990" width="16.7109375" style="49" bestFit="1" customWidth="1"/>
    <col min="9991" max="9991" width="15.42578125" style="49" bestFit="1" customWidth="1"/>
    <col min="9992" max="9992" width="9.42578125" style="49" bestFit="1" customWidth="1"/>
    <col min="9993" max="9993" width="15.42578125" style="49" bestFit="1" customWidth="1"/>
    <col min="9994" max="9994" width="9.42578125" style="49" bestFit="1" customWidth="1"/>
    <col min="9995" max="10240" width="9.140625" style="49"/>
    <col min="10241" max="10241" width="21" style="49" customWidth="1"/>
    <col min="10242" max="10242" width="50.7109375" style="49" customWidth="1"/>
    <col min="10243" max="10243" width="20.140625" style="49" customWidth="1"/>
    <col min="10244" max="10244" width="17.85546875" style="49" bestFit="1" customWidth="1"/>
    <col min="10245" max="10245" width="27.7109375" style="49" customWidth="1"/>
    <col min="10246" max="10246" width="16.7109375" style="49" bestFit="1" customWidth="1"/>
    <col min="10247" max="10247" width="15.42578125" style="49" bestFit="1" customWidth="1"/>
    <col min="10248" max="10248" width="9.42578125" style="49" bestFit="1" customWidth="1"/>
    <col min="10249" max="10249" width="15.42578125" style="49" bestFit="1" customWidth="1"/>
    <col min="10250" max="10250" width="9.42578125" style="49" bestFit="1" customWidth="1"/>
    <col min="10251" max="10496" width="9.140625" style="49"/>
    <col min="10497" max="10497" width="21" style="49" customWidth="1"/>
    <col min="10498" max="10498" width="50.7109375" style="49" customWidth="1"/>
    <col min="10499" max="10499" width="20.140625" style="49" customWidth="1"/>
    <col min="10500" max="10500" width="17.85546875" style="49" bestFit="1" customWidth="1"/>
    <col min="10501" max="10501" width="27.7109375" style="49" customWidth="1"/>
    <col min="10502" max="10502" width="16.7109375" style="49" bestFit="1" customWidth="1"/>
    <col min="10503" max="10503" width="15.42578125" style="49" bestFit="1" customWidth="1"/>
    <col min="10504" max="10504" width="9.42578125" style="49" bestFit="1" customWidth="1"/>
    <col min="10505" max="10505" width="15.42578125" style="49" bestFit="1" customWidth="1"/>
    <col min="10506" max="10506" width="9.42578125" style="49" bestFit="1" customWidth="1"/>
    <col min="10507" max="10752" width="9.140625" style="49"/>
    <col min="10753" max="10753" width="21" style="49" customWidth="1"/>
    <col min="10754" max="10754" width="50.7109375" style="49" customWidth="1"/>
    <col min="10755" max="10755" width="20.140625" style="49" customWidth="1"/>
    <col min="10756" max="10756" width="17.85546875" style="49" bestFit="1" customWidth="1"/>
    <col min="10757" max="10757" width="27.7109375" style="49" customWidth="1"/>
    <col min="10758" max="10758" width="16.7109375" style="49" bestFit="1" customWidth="1"/>
    <col min="10759" max="10759" width="15.42578125" style="49" bestFit="1" customWidth="1"/>
    <col min="10760" max="10760" width="9.42578125" style="49" bestFit="1" customWidth="1"/>
    <col min="10761" max="10761" width="15.42578125" style="49" bestFit="1" customWidth="1"/>
    <col min="10762" max="10762" width="9.42578125" style="49" bestFit="1" customWidth="1"/>
    <col min="10763" max="11008" width="9.140625" style="49"/>
    <col min="11009" max="11009" width="21" style="49" customWidth="1"/>
    <col min="11010" max="11010" width="50.7109375" style="49" customWidth="1"/>
    <col min="11011" max="11011" width="20.140625" style="49" customWidth="1"/>
    <col min="11012" max="11012" width="17.85546875" style="49" bestFit="1" customWidth="1"/>
    <col min="11013" max="11013" width="27.7109375" style="49" customWidth="1"/>
    <col min="11014" max="11014" width="16.7109375" style="49" bestFit="1" customWidth="1"/>
    <col min="11015" max="11015" width="15.42578125" style="49" bestFit="1" customWidth="1"/>
    <col min="11016" max="11016" width="9.42578125" style="49" bestFit="1" customWidth="1"/>
    <col min="11017" max="11017" width="15.42578125" style="49" bestFit="1" customWidth="1"/>
    <col min="11018" max="11018" width="9.42578125" style="49" bestFit="1" customWidth="1"/>
    <col min="11019" max="11264" width="9.140625" style="49"/>
    <col min="11265" max="11265" width="21" style="49" customWidth="1"/>
    <col min="11266" max="11266" width="50.7109375" style="49" customWidth="1"/>
    <col min="11267" max="11267" width="20.140625" style="49" customWidth="1"/>
    <col min="11268" max="11268" width="17.85546875" style="49" bestFit="1" customWidth="1"/>
    <col min="11269" max="11269" width="27.7109375" style="49" customWidth="1"/>
    <col min="11270" max="11270" width="16.7109375" style="49" bestFit="1" customWidth="1"/>
    <col min="11271" max="11271" width="15.42578125" style="49" bestFit="1" customWidth="1"/>
    <col min="11272" max="11272" width="9.42578125" style="49" bestFit="1" customWidth="1"/>
    <col min="11273" max="11273" width="15.42578125" style="49" bestFit="1" customWidth="1"/>
    <col min="11274" max="11274" width="9.42578125" style="49" bestFit="1" customWidth="1"/>
    <col min="11275" max="11520" width="9.140625" style="49"/>
    <col min="11521" max="11521" width="21" style="49" customWidth="1"/>
    <col min="11522" max="11522" width="50.7109375" style="49" customWidth="1"/>
    <col min="11523" max="11523" width="20.140625" style="49" customWidth="1"/>
    <col min="11524" max="11524" width="17.85546875" style="49" bestFit="1" customWidth="1"/>
    <col min="11525" max="11525" width="27.7109375" style="49" customWidth="1"/>
    <col min="11526" max="11526" width="16.7109375" style="49" bestFit="1" customWidth="1"/>
    <col min="11527" max="11527" width="15.42578125" style="49" bestFit="1" customWidth="1"/>
    <col min="11528" max="11528" width="9.42578125" style="49" bestFit="1" customWidth="1"/>
    <col min="11529" max="11529" width="15.42578125" style="49" bestFit="1" customWidth="1"/>
    <col min="11530" max="11530" width="9.42578125" style="49" bestFit="1" customWidth="1"/>
    <col min="11531" max="11776" width="9.140625" style="49"/>
    <col min="11777" max="11777" width="21" style="49" customWidth="1"/>
    <col min="11778" max="11778" width="50.7109375" style="49" customWidth="1"/>
    <col min="11779" max="11779" width="20.140625" style="49" customWidth="1"/>
    <col min="11780" max="11780" width="17.85546875" style="49" bestFit="1" customWidth="1"/>
    <col min="11781" max="11781" width="27.7109375" style="49" customWidth="1"/>
    <col min="11782" max="11782" width="16.7109375" style="49" bestFit="1" customWidth="1"/>
    <col min="11783" max="11783" width="15.42578125" style="49" bestFit="1" customWidth="1"/>
    <col min="11784" max="11784" width="9.42578125" style="49" bestFit="1" customWidth="1"/>
    <col min="11785" max="11785" width="15.42578125" style="49" bestFit="1" customWidth="1"/>
    <col min="11786" max="11786" width="9.42578125" style="49" bestFit="1" customWidth="1"/>
    <col min="11787" max="12032" width="9.140625" style="49"/>
    <col min="12033" max="12033" width="21" style="49" customWidth="1"/>
    <col min="12034" max="12034" width="50.7109375" style="49" customWidth="1"/>
    <col min="12035" max="12035" width="20.140625" style="49" customWidth="1"/>
    <col min="12036" max="12036" width="17.85546875" style="49" bestFit="1" customWidth="1"/>
    <col min="12037" max="12037" width="27.7109375" style="49" customWidth="1"/>
    <col min="12038" max="12038" width="16.7109375" style="49" bestFit="1" customWidth="1"/>
    <col min="12039" max="12039" width="15.42578125" style="49" bestFit="1" customWidth="1"/>
    <col min="12040" max="12040" width="9.42578125" style="49" bestFit="1" customWidth="1"/>
    <col min="12041" max="12041" width="15.42578125" style="49" bestFit="1" customWidth="1"/>
    <col min="12042" max="12042" width="9.42578125" style="49" bestFit="1" customWidth="1"/>
    <col min="12043" max="12288" width="9.140625" style="49"/>
    <col min="12289" max="12289" width="21" style="49" customWidth="1"/>
    <col min="12290" max="12290" width="50.7109375" style="49" customWidth="1"/>
    <col min="12291" max="12291" width="20.140625" style="49" customWidth="1"/>
    <col min="12292" max="12292" width="17.85546875" style="49" bestFit="1" customWidth="1"/>
    <col min="12293" max="12293" width="27.7109375" style="49" customWidth="1"/>
    <col min="12294" max="12294" width="16.7109375" style="49" bestFit="1" customWidth="1"/>
    <col min="12295" max="12295" width="15.42578125" style="49" bestFit="1" customWidth="1"/>
    <col min="12296" max="12296" width="9.42578125" style="49" bestFit="1" customWidth="1"/>
    <col min="12297" max="12297" width="15.42578125" style="49" bestFit="1" customWidth="1"/>
    <col min="12298" max="12298" width="9.42578125" style="49" bestFit="1" customWidth="1"/>
    <col min="12299" max="12544" width="9.140625" style="49"/>
    <col min="12545" max="12545" width="21" style="49" customWidth="1"/>
    <col min="12546" max="12546" width="50.7109375" style="49" customWidth="1"/>
    <col min="12547" max="12547" width="20.140625" style="49" customWidth="1"/>
    <col min="12548" max="12548" width="17.85546875" style="49" bestFit="1" customWidth="1"/>
    <col min="12549" max="12549" width="27.7109375" style="49" customWidth="1"/>
    <col min="12550" max="12550" width="16.7109375" style="49" bestFit="1" customWidth="1"/>
    <col min="12551" max="12551" width="15.42578125" style="49" bestFit="1" customWidth="1"/>
    <col min="12552" max="12552" width="9.42578125" style="49" bestFit="1" customWidth="1"/>
    <col min="12553" max="12553" width="15.42578125" style="49" bestFit="1" customWidth="1"/>
    <col min="12554" max="12554" width="9.42578125" style="49" bestFit="1" customWidth="1"/>
    <col min="12555" max="12800" width="9.140625" style="49"/>
    <col min="12801" max="12801" width="21" style="49" customWidth="1"/>
    <col min="12802" max="12802" width="50.7109375" style="49" customWidth="1"/>
    <col min="12803" max="12803" width="20.140625" style="49" customWidth="1"/>
    <col min="12804" max="12804" width="17.85546875" style="49" bestFit="1" customWidth="1"/>
    <col min="12805" max="12805" width="27.7109375" style="49" customWidth="1"/>
    <col min="12806" max="12806" width="16.7109375" style="49" bestFit="1" customWidth="1"/>
    <col min="12807" max="12807" width="15.42578125" style="49" bestFit="1" customWidth="1"/>
    <col min="12808" max="12808" width="9.42578125" style="49" bestFit="1" customWidth="1"/>
    <col min="12809" max="12809" width="15.42578125" style="49" bestFit="1" customWidth="1"/>
    <col min="12810" max="12810" width="9.42578125" style="49" bestFit="1" customWidth="1"/>
    <col min="12811" max="13056" width="9.140625" style="49"/>
    <col min="13057" max="13057" width="21" style="49" customWidth="1"/>
    <col min="13058" max="13058" width="50.7109375" style="49" customWidth="1"/>
    <col min="13059" max="13059" width="20.140625" style="49" customWidth="1"/>
    <col min="13060" max="13060" width="17.85546875" style="49" bestFit="1" customWidth="1"/>
    <col min="13061" max="13061" width="27.7109375" style="49" customWidth="1"/>
    <col min="13062" max="13062" width="16.7109375" style="49" bestFit="1" customWidth="1"/>
    <col min="13063" max="13063" width="15.42578125" style="49" bestFit="1" customWidth="1"/>
    <col min="13064" max="13064" width="9.42578125" style="49" bestFit="1" customWidth="1"/>
    <col min="13065" max="13065" width="15.42578125" style="49" bestFit="1" customWidth="1"/>
    <col min="13066" max="13066" width="9.42578125" style="49" bestFit="1" customWidth="1"/>
    <col min="13067" max="13312" width="9.140625" style="49"/>
    <col min="13313" max="13313" width="21" style="49" customWidth="1"/>
    <col min="13314" max="13314" width="50.7109375" style="49" customWidth="1"/>
    <col min="13315" max="13315" width="20.140625" style="49" customWidth="1"/>
    <col min="13316" max="13316" width="17.85546875" style="49" bestFit="1" customWidth="1"/>
    <col min="13317" max="13317" width="27.7109375" style="49" customWidth="1"/>
    <col min="13318" max="13318" width="16.7109375" style="49" bestFit="1" customWidth="1"/>
    <col min="13319" max="13319" width="15.42578125" style="49" bestFit="1" customWidth="1"/>
    <col min="13320" max="13320" width="9.42578125" style="49" bestFit="1" customWidth="1"/>
    <col min="13321" max="13321" width="15.42578125" style="49" bestFit="1" customWidth="1"/>
    <col min="13322" max="13322" width="9.42578125" style="49" bestFit="1" customWidth="1"/>
    <col min="13323" max="13568" width="9.140625" style="49"/>
    <col min="13569" max="13569" width="21" style="49" customWidth="1"/>
    <col min="13570" max="13570" width="50.7109375" style="49" customWidth="1"/>
    <col min="13571" max="13571" width="20.140625" style="49" customWidth="1"/>
    <col min="13572" max="13572" width="17.85546875" style="49" bestFit="1" customWidth="1"/>
    <col min="13573" max="13573" width="27.7109375" style="49" customWidth="1"/>
    <col min="13574" max="13574" width="16.7109375" style="49" bestFit="1" customWidth="1"/>
    <col min="13575" max="13575" width="15.42578125" style="49" bestFit="1" customWidth="1"/>
    <col min="13576" max="13576" width="9.42578125" style="49" bestFit="1" customWidth="1"/>
    <col min="13577" max="13577" width="15.42578125" style="49" bestFit="1" customWidth="1"/>
    <col min="13578" max="13578" width="9.42578125" style="49" bestFit="1" customWidth="1"/>
    <col min="13579" max="13824" width="9.140625" style="49"/>
    <col min="13825" max="13825" width="21" style="49" customWidth="1"/>
    <col min="13826" max="13826" width="50.7109375" style="49" customWidth="1"/>
    <col min="13827" max="13827" width="20.140625" style="49" customWidth="1"/>
    <col min="13828" max="13828" width="17.85546875" style="49" bestFit="1" customWidth="1"/>
    <col min="13829" max="13829" width="27.7109375" style="49" customWidth="1"/>
    <col min="13830" max="13830" width="16.7109375" style="49" bestFit="1" customWidth="1"/>
    <col min="13831" max="13831" width="15.42578125" style="49" bestFit="1" customWidth="1"/>
    <col min="13832" max="13832" width="9.42578125" style="49" bestFit="1" customWidth="1"/>
    <col min="13833" max="13833" width="15.42578125" style="49" bestFit="1" customWidth="1"/>
    <col min="13834" max="13834" width="9.42578125" style="49" bestFit="1" customWidth="1"/>
    <col min="13835" max="14080" width="9.140625" style="49"/>
    <col min="14081" max="14081" width="21" style="49" customWidth="1"/>
    <col min="14082" max="14082" width="50.7109375" style="49" customWidth="1"/>
    <col min="14083" max="14083" width="20.140625" style="49" customWidth="1"/>
    <col min="14084" max="14084" width="17.85546875" style="49" bestFit="1" customWidth="1"/>
    <col min="14085" max="14085" width="27.7109375" style="49" customWidth="1"/>
    <col min="14086" max="14086" width="16.7109375" style="49" bestFit="1" customWidth="1"/>
    <col min="14087" max="14087" width="15.42578125" style="49" bestFit="1" customWidth="1"/>
    <col min="14088" max="14088" width="9.42578125" style="49" bestFit="1" customWidth="1"/>
    <col min="14089" max="14089" width="15.42578125" style="49" bestFit="1" customWidth="1"/>
    <col min="14090" max="14090" width="9.42578125" style="49" bestFit="1" customWidth="1"/>
    <col min="14091" max="14336" width="9.140625" style="49"/>
    <col min="14337" max="14337" width="21" style="49" customWidth="1"/>
    <col min="14338" max="14338" width="50.7109375" style="49" customWidth="1"/>
    <col min="14339" max="14339" width="20.140625" style="49" customWidth="1"/>
    <col min="14340" max="14340" width="17.85546875" style="49" bestFit="1" customWidth="1"/>
    <col min="14341" max="14341" width="27.7109375" style="49" customWidth="1"/>
    <col min="14342" max="14342" width="16.7109375" style="49" bestFit="1" customWidth="1"/>
    <col min="14343" max="14343" width="15.42578125" style="49" bestFit="1" customWidth="1"/>
    <col min="14344" max="14344" width="9.42578125" style="49" bestFit="1" customWidth="1"/>
    <col min="14345" max="14345" width="15.42578125" style="49" bestFit="1" customWidth="1"/>
    <col min="14346" max="14346" width="9.42578125" style="49" bestFit="1" customWidth="1"/>
    <col min="14347" max="14592" width="9.140625" style="49"/>
    <col min="14593" max="14593" width="21" style="49" customWidth="1"/>
    <col min="14594" max="14594" width="50.7109375" style="49" customWidth="1"/>
    <col min="14595" max="14595" width="20.140625" style="49" customWidth="1"/>
    <col min="14596" max="14596" width="17.85546875" style="49" bestFit="1" customWidth="1"/>
    <col min="14597" max="14597" width="27.7109375" style="49" customWidth="1"/>
    <col min="14598" max="14598" width="16.7109375" style="49" bestFit="1" customWidth="1"/>
    <col min="14599" max="14599" width="15.42578125" style="49" bestFit="1" customWidth="1"/>
    <col min="14600" max="14600" width="9.42578125" style="49" bestFit="1" customWidth="1"/>
    <col min="14601" max="14601" width="15.42578125" style="49" bestFit="1" customWidth="1"/>
    <col min="14602" max="14602" width="9.42578125" style="49" bestFit="1" customWidth="1"/>
    <col min="14603" max="14848" width="9.140625" style="49"/>
    <col min="14849" max="14849" width="21" style="49" customWidth="1"/>
    <col min="14850" max="14850" width="50.7109375" style="49" customWidth="1"/>
    <col min="14851" max="14851" width="20.140625" style="49" customWidth="1"/>
    <col min="14852" max="14852" width="17.85546875" style="49" bestFit="1" customWidth="1"/>
    <col min="14853" max="14853" width="27.7109375" style="49" customWidth="1"/>
    <col min="14854" max="14854" width="16.7109375" style="49" bestFit="1" customWidth="1"/>
    <col min="14855" max="14855" width="15.42578125" style="49" bestFit="1" customWidth="1"/>
    <col min="14856" max="14856" width="9.42578125" style="49" bestFit="1" customWidth="1"/>
    <col min="14857" max="14857" width="15.42578125" style="49" bestFit="1" customWidth="1"/>
    <col min="14858" max="14858" width="9.42578125" style="49" bestFit="1" customWidth="1"/>
    <col min="14859" max="15104" width="9.140625" style="49"/>
    <col min="15105" max="15105" width="21" style="49" customWidth="1"/>
    <col min="15106" max="15106" width="50.7109375" style="49" customWidth="1"/>
    <col min="15107" max="15107" width="20.140625" style="49" customWidth="1"/>
    <col min="15108" max="15108" width="17.85546875" style="49" bestFit="1" customWidth="1"/>
    <col min="15109" max="15109" width="27.7109375" style="49" customWidth="1"/>
    <col min="15110" max="15110" width="16.7109375" style="49" bestFit="1" customWidth="1"/>
    <col min="15111" max="15111" width="15.42578125" style="49" bestFit="1" customWidth="1"/>
    <col min="15112" max="15112" width="9.42578125" style="49" bestFit="1" customWidth="1"/>
    <col min="15113" max="15113" width="15.42578125" style="49" bestFit="1" customWidth="1"/>
    <col min="15114" max="15114" width="9.42578125" style="49" bestFit="1" customWidth="1"/>
    <col min="15115" max="15360" width="9.140625" style="49"/>
    <col min="15361" max="15361" width="21" style="49" customWidth="1"/>
    <col min="15362" max="15362" width="50.7109375" style="49" customWidth="1"/>
    <col min="15363" max="15363" width="20.140625" style="49" customWidth="1"/>
    <col min="15364" max="15364" width="17.85546875" style="49" bestFit="1" customWidth="1"/>
    <col min="15365" max="15365" width="27.7109375" style="49" customWidth="1"/>
    <col min="15366" max="15366" width="16.7109375" style="49" bestFit="1" customWidth="1"/>
    <col min="15367" max="15367" width="15.42578125" style="49" bestFit="1" customWidth="1"/>
    <col min="15368" max="15368" width="9.42578125" style="49" bestFit="1" customWidth="1"/>
    <col min="15369" max="15369" width="15.42578125" style="49" bestFit="1" customWidth="1"/>
    <col min="15370" max="15370" width="9.42578125" style="49" bestFit="1" customWidth="1"/>
    <col min="15371" max="15616" width="9.140625" style="49"/>
    <col min="15617" max="15617" width="21" style="49" customWidth="1"/>
    <col min="15618" max="15618" width="50.7109375" style="49" customWidth="1"/>
    <col min="15619" max="15619" width="20.140625" style="49" customWidth="1"/>
    <col min="15620" max="15620" width="17.85546875" style="49" bestFit="1" customWidth="1"/>
    <col min="15621" max="15621" width="27.7109375" style="49" customWidth="1"/>
    <col min="15622" max="15622" width="16.7109375" style="49" bestFit="1" customWidth="1"/>
    <col min="15623" max="15623" width="15.42578125" style="49" bestFit="1" customWidth="1"/>
    <col min="15624" max="15624" width="9.42578125" style="49" bestFit="1" customWidth="1"/>
    <col min="15625" max="15625" width="15.42578125" style="49" bestFit="1" customWidth="1"/>
    <col min="15626" max="15626" width="9.42578125" style="49" bestFit="1" customWidth="1"/>
    <col min="15627" max="15872" width="9.140625" style="49"/>
    <col min="15873" max="15873" width="21" style="49" customWidth="1"/>
    <col min="15874" max="15874" width="50.7109375" style="49" customWidth="1"/>
    <col min="15875" max="15875" width="20.140625" style="49" customWidth="1"/>
    <col min="15876" max="15876" width="17.85546875" style="49" bestFit="1" customWidth="1"/>
    <col min="15877" max="15877" width="27.7109375" style="49" customWidth="1"/>
    <col min="15878" max="15878" width="16.7109375" style="49" bestFit="1" customWidth="1"/>
    <col min="15879" max="15879" width="15.42578125" style="49" bestFit="1" customWidth="1"/>
    <col min="15880" max="15880" width="9.42578125" style="49" bestFit="1" customWidth="1"/>
    <col min="15881" max="15881" width="15.42578125" style="49" bestFit="1" customWidth="1"/>
    <col min="15882" max="15882" width="9.42578125" style="49" bestFit="1" customWidth="1"/>
    <col min="15883" max="16128" width="9.140625" style="49"/>
    <col min="16129" max="16129" width="21" style="49" customWidth="1"/>
    <col min="16130" max="16130" width="50.7109375" style="49" customWidth="1"/>
    <col min="16131" max="16131" width="20.140625" style="49" customWidth="1"/>
    <col min="16132" max="16132" width="17.85546875" style="49" bestFit="1" customWidth="1"/>
    <col min="16133" max="16133" width="27.7109375" style="49" customWidth="1"/>
    <col min="16134" max="16134" width="16.7109375" style="49" bestFit="1" customWidth="1"/>
    <col min="16135" max="16135" width="15.42578125" style="49" bestFit="1" customWidth="1"/>
    <col min="16136" max="16136" width="9.42578125" style="49" bestFit="1" customWidth="1"/>
    <col min="16137" max="16137" width="15.42578125" style="49" bestFit="1" customWidth="1"/>
    <col min="16138" max="16138" width="9.42578125" style="49" bestFit="1" customWidth="1"/>
    <col min="16139" max="16384" width="9.140625" style="49"/>
  </cols>
  <sheetData>
    <row r="1" spans="1:15" ht="20.25" hidden="1" customHeight="1" x14ac:dyDescent="0.2">
      <c r="A1" s="2"/>
      <c r="B1" s="2"/>
      <c r="C1" s="2"/>
      <c r="D1" s="2"/>
      <c r="E1" s="2"/>
      <c r="F1" s="2"/>
      <c r="G1" s="2"/>
      <c r="H1" s="2"/>
      <c r="I1" s="2"/>
    </row>
    <row r="2" spans="1:15" ht="15.75" hidden="1" x14ac:dyDescent="0.2">
      <c r="A2" s="142"/>
      <c r="B2" s="142"/>
      <c r="C2" s="142"/>
      <c r="D2" s="142"/>
      <c r="E2" s="142"/>
      <c r="F2" s="142"/>
      <c r="G2" s="142"/>
      <c r="H2" s="142"/>
      <c r="I2" s="142"/>
    </row>
    <row r="3" spans="1:15" ht="18" hidden="1" x14ac:dyDescent="0.2">
      <c r="A3" s="2"/>
      <c r="B3" s="2"/>
      <c r="C3" s="2"/>
      <c r="D3" s="2"/>
      <c r="E3" s="2"/>
      <c r="F3" s="2"/>
      <c r="G3" s="18"/>
      <c r="H3" s="18"/>
      <c r="I3" s="18"/>
    </row>
    <row r="4" spans="1:15" ht="18" x14ac:dyDescent="0.2">
      <c r="A4" s="2"/>
      <c r="B4" s="2"/>
      <c r="C4" s="2"/>
      <c r="D4" s="2"/>
      <c r="E4" s="2"/>
      <c r="F4" s="2"/>
      <c r="G4" s="18"/>
      <c r="H4" s="18"/>
      <c r="I4" s="18"/>
    </row>
    <row r="5" spans="1:15" ht="15.75" x14ac:dyDescent="0.2">
      <c r="A5" s="142" t="s">
        <v>267</v>
      </c>
      <c r="B5" s="142"/>
      <c r="C5" s="142"/>
      <c r="D5" s="142"/>
      <c r="E5" s="142"/>
      <c r="F5" s="142"/>
      <c r="G5" s="142"/>
      <c r="H5" s="142"/>
      <c r="I5" s="142"/>
    </row>
    <row r="6" spans="1:15" ht="15.75" customHeight="1" x14ac:dyDescent="0.2">
      <c r="A6" s="142" t="s">
        <v>268</v>
      </c>
      <c r="B6" s="142"/>
      <c r="C6" s="142"/>
      <c r="D6" s="142"/>
      <c r="E6" s="142"/>
      <c r="F6" s="142"/>
      <c r="G6" s="142"/>
      <c r="H6" s="142"/>
      <c r="I6" s="142"/>
    </row>
    <row r="7" spans="1:15" ht="12.75" customHeight="1" x14ac:dyDescent="0.2">
      <c r="A7" s="2"/>
      <c r="B7" s="2"/>
      <c r="C7" s="2"/>
      <c r="D7" s="2"/>
      <c r="E7" s="2"/>
      <c r="F7" s="2"/>
      <c r="G7" s="18"/>
      <c r="H7" s="18"/>
      <c r="I7" s="18"/>
    </row>
    <row r="8" spans="1:15" s="21" customFormat="1" ht="56.25" customHeight="1" x14ac:dyDescent="0.25">
      <c r="A8" s="147" t="s">
        <v>3</v>
      </c>
      <c r="B8" s="147"/>
      <c r="C8" s="73" t="str">
        <f>UPPER(C11)</f>
        <v>IZVORNI PLAN ILI REBALANS 
2025.</v>
      </c>
      <c r="D8" s="73" t="str">
        <f>UPPER(D11)</f>
        <v>TEKUĆI PLAN 
2025.</v>
      </c>
      <c r="E8" s="73" t="str">
        <f>UPPER(E11)</f>
        <v>OSTVARENJE/IZVRŠENJE 
01.2025. - 06.2025.</v>
      </c>
      <c r="F8" s="73" t="s">
        <v>269</v>
      </c>
    </row>
    <row r="9" spans="1:15" s="24" customFormat="1" ht="12.75" customHeight="1" x14ac:dyDescent="0.25">
      <c r="A9" s="146">
        <v>1</v>
      </c>
      <c r="B9" s="146"/>
      <c r="C9" s="23">
        <v>2</v>
      </c>
      <c r="D9" s="23">
        <v>3</v>
      </c>
      <c r="E9" s="23">
        <v>4.3333333333333304</v>
      </c>
      <c r="F9" s="23">
        <v>5.0833333333333304</v>
      </c>
      <c r="G9"/>
      <c r="H9"/>
      <c r="I9"/>
      <c r="J9"/>
    </row>
    <row r="10" spans="1:15" s="24" customFormat="1" ht="12.75" hidden="1" customHeight="1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74"/>
      <c r="L10" s="74"/>
      <c r="M10" s="74"/>
      <c r="N10" s="74"/>
      <c r="O10" s="74"/>
    </row>
    <row r="11" spans="1:15" ht="38.25" hidden="1" customHeight="1" x14ac:dyDescent="0.2">
      <c r="A11" s="61" t="s">
        <v>24</v>
      </c>
      <c r="B11" s="61" t="s">
        <v>24</v>
      </c>
      <c r="C11" s="28" t="s">
        <v>360</v>
      </c>
      <c r="D11" s="28" t="s">
        <v>361</v>
      </c>
      <c r="E11" s="28" t="s">
        <v>362</v>
      </c>
      <c r="F11" s="28" t="s">
        <v>29</v>
      </c>
      <c r="G11" s="42"/>
      <c r="H11" s="42"/>
      <c r="I11" s="42"/>
      <c r="J11" s="42"/>
      <c r="K11" s="48"/>
      <c r="L11" s="48"/>
      <c r="M11" s="48"/>
      <c r="N11" s="48"/>
      <c r="O11" s="48"/>
    </row>
    <row r="12" spans="1:15" ht="12.75" hidden="1" customHeight="1" x14ac:dyDescent="0.2">
      <c r="A12" s="61" t="s">
        <v>270</v>
      </c>
      <c r="B12" s="61" t="s">
        <v>24</v>
      </c>
      <c r="C12" s="62" t="s">
        <v>31</v>
      </c>
      <c r="D12" s="62" t="s">
        <v>31</v>
      </c>
      <c r="E12" s="62" t="s">
        <v>31</v>
      </c>
      <c r="F12" s="62" t="s">
        <v>24</v>
      </c>
      <c r="G12" s="42"/>
      <c r="H12" s="42"/>
      <c r="I12" s="42"/>
      <c r="J12" s="42"/>
      <c r="K12" s="48"/>
      <c r="L12" s="48"/>
      <c r="M12" s="48"/>
      <c r="N12" s="48"/>
      <c r="O12" s="48"/>
    </row>
    <row r="13" spans="1:15" ht="12.75" hidden="1" customHeight="1" x14ac:dyDescent="0.2">
      <c r="A13" s="75" t="s">
        <v>271</v>
      </c>
      <c r="B13" s="75" t="s">
        <v>24</v>
      </c>
      <c r="C13" s="32">
        <v>175546839</v>
      </c>
      <c r="D13" s="32">
        <v>175546839</v>
      </c>
      <c r="E13" s="31">
        <v>37474657.359999999</v>
      </c>
      <c r="F13" s="31">
        <v>21.347383737282801</v>
      </c>
      <c r="G13" s="42"/>
      <c r="H13" s="42"/>
      <c r="I13" s="42"/>
      <c r="J13" s="42"/>
      <c r="K13" s="48"/>
      <c r="L13" s="48"/>
      <c r="M13" s="48"/>
      <c r="N13" s="48"/>
      <c r="O13" s="48"/>
    </row>
    <row r="14" spans="1:15" ht="25.5" x14ac:dyDescent="0.2">
      <c r="A14" s="30" t="s">
        <v>272</v>
      </c>
      <c r="B14" s="50" t="s">
        <v>273</v>
      </c>
      <c r="C14" s="76">
        <v>175546839</v>
      </c>
      <c r="D14" s="76">
        <v>175546839</v>
      </c>
      <c r="E14" s="77">
        <v>37474657.359999999</v>
      </c>
      <c r="F14" s="77">
        <f>+E14/D14*100</f>
        <v>21.347383737282787</v>
      </c>
      <c r="G14" s="37"/>
      <c r="H14" s="37"/>
      <c r="I14" s="37"/>
      <c r="J14" s="37"/>
      <c r="K14" s="57"/>
      <c r="L14" s="57"/>
      <c r="M14" s="57"/>
      <c r="N14" s="57"/>
      <c r="O14" s="57"/>
    </row>
    <row r="15" spans="1:15" x14ac:dyDescent="0.2">
      <c r="A15" s="51" t="s">
        <v>274</v>
      </c>
      <c r="B15" s="52" t="s">
        <v>275</v>
      </c>
      <c r="C15" s="41">
        <v>12008666</v>
      </c>
      <c r="D15" s="41">
        <v>12008666</v>
      </c>
      <c r="E15" s="40">
        <v>3619232.8</v>
      </c>
      <c r="F15" s="40">
        <f t="shared" ref="F15:F26" si="0">+E15/D15*100</f>
        <v>30.138508307250778</v>
      </c>
      <c r="G15" s="48"/>
      <c r="H15" s="48"/>
      <c r="I15" s="48"/>
      <c r="J15" s="48"/>
      <c r="K15" s="48"/>
      <c r="L15" s="48"/>
      <c r="M15" s="48"/>
      <c r="N15" s="48"/>
      <c r="O15" s="48"/>
    </row>
    <row r="16" spans="1:15" x14ac:dyDescent="0.2">
      <c r="A16" s="51" t="s">
        <v>276</v>
      </c>
      <c r="B16" s="52" t="s">
        <v>277</v>
      </c>
      <c r="C16" s="41">
        <v>8443754</v>
      </c>
      <c r="D16" s="41">
        <v>8443754</v>
      </c>
      <c r="E16" s="40">
        <v>3037726.64</v>
      </c>
      <c r="F16" s="40">
        <f t="shared" si="0"/>
        <v>35.976020144594457</v>
      </c>
      <c r="G16" s="48"/>
      <c r="H16" s="48"/>
      <c r="I16" s="48"/>
      <c r="J16" s="48"/>
      <c r="K16" s="48"/>
      <c r="L16" s="48"/>
      <c r="M16" s="48"/>
      <c r="N16" s="48"/>
      <c r="O16" s="48"/>
    </row>
    <row r="17" spans="1:15" x14ac:dyDescent="0.2">
      <c r="A17" s="51" t="s">
        <v>256</v>
      </c>
      <c r="B17" s="52" t="s">
        <v>278</v>
      </c>
      <c r="C17" s="41">
        <v>4761075</v>
      </c>
      <c r="D17" s="41">
        <v>4761075</v>
      </c>
      <c r="E17" s="40">
        <v>66630.06</v>
      </c>
      <c r="F17" s="40">
        <f t="shared" si="0"/>
        <v>1.3994751185394054</v>
      </c>
      <c r="G17" s="48"/>
      <c r="H17" s="48"/>
      <c r="I17" s="48"/>
      <c r="J17" s="48"/>
      <c r="K17" s="48"/>
      <c r="L17" s="48"/>
      <c r="M17" s="48"/>
      <c r="N17" s="48"/>
      <c r="O17" s="48"/>
    </row>
    <row r="18" spans="1:15" x14ac:dyDescent="0.2">
      <c r="A18" s="51" t="s">
        <v>279</v>
      </c>
      <c r="B18" s="52" t="s">
        <v>280</v>
      </c>
      <c r="C18" s="41">
        <v>2770909</v>
      </c>
      <c r="D18" s="41">
        <v>2770909</v>
      </c>
      <c r="E18" s="40">
        <v>366029.32</v>
      </c>
      <c r="F18" s="40">
        <f t="shared" si="0"/>
        <v>13.209719987195538</v>
      </c>
      <c r="G18" s="48"/>
      <c r="H18" s="48"/>
      <c r="I18" s="48"/>
      <c r="J18" s="48"/>
      <c r="K18" s="48"/>
      <c r="L18" s="48"/>
      <c r="M18" s="48"/>
      <c r="N18" s="48"/>
      <c r="O18" s="48"/>
    </row>
    <row r="19" spans="1:15" x14ac:dyDescent="0.2">
      <c r="A19" s="51" t="s">
        <v>281</v>
      </c>
      <c r="B19" s="52" t="s">
        <v>282</v>
      </c>
      <c r="C19" s="41">
        <v>574000</v>
      </c>
      <c r="D19" s="41">
        <v>574000</v>
      </c>
      <c r="E19" s="40">
        <v>54002.86</v>
      </c>
      <c r="F19" s="40">
        <f t="shared" si="0"/>
        <v>9.4081637630662023</v>
      </c>
      <c r="G19" s="48"/>
      <c r="H19" s="48"/>
      <c r="I19" s="48"/>
      <c r="J19" s="48"/>
      <c r="K19" s="48"/>
      <c r="L19" s="48"/>
      <c r="M19" s="48"/>
      <c r="N19" s="48"/>
      <c r="O19" s="48"/>
    </row>
    <row r="20" spans="1:15" x14ac:dyDescent="0.2">
      <c r="A20" s="51" t="s">
        <v>283</v>
      </c>
      <c r="B20" s="52" t="s">
        <v>284</v>
      </c>
      <c r="C20" s="41">
        <v>7544417</v>
      </c>
      <c r="D20" s="41">
        <v>7544417</v>
      </c>
      <c r="E20" s="40">
        <v>91644.87</v>
      </c>
      <c r="F20" s="40">
        <f t="shared" si="0"/>
        <v>1.214737600002757</v>
      </c>
      <c r="G20" s="48"/>
      <c r="H20" s="48"/>
      <c r="I20" s="48"/>
      <c r="J20" s="48"/>
      <c r="K20" s="48"/>
      <c r="L20" s="48"/>
      <c r="M20" s="48"/>
      <c r="N20" s="48"/>
      <c r="O20" s="48"/>
    </row>
    <row r="21" spans="1:15" x14ac:dyDescent="0.2">
      <c r="A21" s="51" t="s">
        <v>285</v>
      </c>
      <c r="B21" s="52" t="s">
        <v>286</v>
      </c>
      <c r="C21" s="41">
        <v>8500000</v>
      </c>
      <c r="D21" s="41">
        <v>8500000</v>
      </c>
      <c r="E21" s="40">
        <v>421142.16</v>
      </c>
      <c r="F21" s="40">
        <f t="shared" si="0"/>
        <v>4.9546136470588236</v>
      </c>
      <c r="G21" s="48"/>
      <c r="H21" s="48"/>
      <c r="I21" s="48"/>
      <c r="J21" s="48"/>
      <c r="K21" s="48"/>
      <c r="L21" s="48"/>
      <c r="M21" s="48"/>
      <c r="N21" s="48"/>
      <c r="O21" s="48"/>
    </row>
    <row r="22" spans="1:15" x14ac:dyDescent="0.2">
      <c r="A22" s="51" t="s">
        <v>287</v>
      </c>
      <c r="B22" s="52" t="s">
        <v>288</v>
      </c>
      <c r="C22" s="41">
        <v>60043779</v>
      </c>
      <c r="D22" s="41">
        <v>60043779</v>
      </c>
      <c r="E22" s="40">
        <v>14299847.25</v>
      </c>
      <c r="F22" s="40">
        <f t="shared" si="0"/>
        <v>23.815701623310552</v>
      </c>
      <c r="G22" s="48"/>
      <c r="H22" s="48"/>
      <c r="I22" s="48"/>
      <c r="J22" s="48"/>
      <c r="K22" s="48"/>
      <c r="L22" s="48"/>
      <c r="M22" s="48"/>
      <c r="N22" s="48"/>
      <c r="O22" s="48"/>
    </row>
    <row r="23" spans="1:15" x14ac:dyDescent="0.2">
      <c r="A23" s="51" t="s">
        <v>289</v>
      </c>
      <c r="B23" s="52" t="s">
        <v>290</v>
      </c>
      <c r="C23" s="41">
        <v>25418797</v>
      </c>
      <c r="D23" s="41">
        <v>25418797</v>
      </c>
      <c r="E23" s="40">
        <v>12544151.310000001</v>
      </c>
      <c r="F23" s="40">
        <f t="shared" si="0"/>
        <v>49.349901610213891</v>
      </c>
      <c r="G23" s="48"/>
      <c r="H23" s="48"/>
      <c r="I23" s="48"/>
      <c r="J23" s="48"/>
      <c r="K23" s="48"/>
      <c r="L23" s="48"/>
      <c r="M23" s="48"/>
      <c r="N23" s="48"/>
      <c r="O23" s="48"/>
    </row>
    <row r="24" spans="1:15" x14ac:dyDescent="0.2">
      <c r="A24" s="51" t="s">
        <v>291</v>
      </c>
      <c r="B24" s="52" t="s">
        <v>292</v>
      </c>
      <c r="C24" s="41">
        <v>1697589</v>
      </c>
      <c r="D24" s="41">
        <v>1697589</v>
      </c>
      <c r="E24" s="40"/>
      <c r="F24" s="40">
        <f t="shared" si="0"/>
        <v>0</v>
      </c>
      <c r="G24" s="48"/>
      <c r="H24" s="48"/>
      <c r="I24" s="48"/>
      <c r="J24" s="48"/>
      <c r="K24" s="48"/>
      <c r="L24" s="48"/>
      <c r="M24" s="48"/>
      <c r="N24" s="48"/>
      <c r="O24" s="48"/>
    </row>
    <row r="25" spans="1:15" x14ac:dyDescent="0.2">
      <c r="A25" s="51" t="s">
        <v>293</v>
      </c>
      <c r="B25" s="52" t="s">
        <v>294</v>
      </c>
      <c r="C25" s="41">
        <v>9783853</v>
      </c>
      <c r="D25" s="41">
        <v>9783853</v>
      </c>
      <c r="E25" s="40">
        <v>1149457.3500000001</v>
      </c>
      <c r="F25" s="40">
        <f t="shared" si="0"/>
        <v>11.748514107887763</v>
      </c>
      <c r="G25" s="48"/>
      <c r="H25" s="48"/>
      <c r="I25" s="48"/>
      <c r="J25" s="48"/>
      <c r="K25" s="48"/>
      <c r="L25" s="48"/>
      <c r="M25" s="48"/>
      <c r="N25" s="48"/>
      <c r="O25" s="48"/>
    </row>
    <row r="26" spans="1:15" x14ac:dyDescent="0.2">
      <c r="A26" s="51" t="s">
        <v>247</v>
      </c>
      <c r="B26" s="52" t="s">
        <v>295</v>
      </c>
      <c r="C26" s="41">
        <v>34000000</v>
      </c>
      <c r="D26" s="41">
        <v>34000000</v>
      </c>
      <c r="E26" s="40">
        <v>1824792.74</v>
      </c>
      <c r="F26" s="40">
        <f t="shared" si="0"/>
        <v>5.3670374705882349</v>
      </c>
      <c r="G26" s="48"/>
      <c r="H26" s="48"/>
      <c r="I26" s="48"/>
      <c r="J26" s="48"/>
      <c r="K26" s="48"/>
      <c r="L26" s="48"/>
      <c r="M26" s="48"/>
      <c r="N26" s="48"/>
      <c r="O26" s="48"/>
    </row>
    <row r="28" spans="1:15" ht="15.75" x14ac:dyDescent="0.2">
      <c r="A28" s="142" t="s">
        <v>267</v>
      </c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15" ht="15.75" customHeight="1" x14ac:dyDescent="0.2">
      <c r="A29" s="142" t="s">
        <v>268</v>
      </c>
      <c r="B29" s="142"/>
      <c r="C29" s="142"/>
      <c r="D29" s="142"/>
      <c r="E29" s="142"/>
      <c r="F29" s="142"/>
      <c r="G29" s="142"/>
      <c r="H29" s="142"/>
      <c r="I29" s="142"/>
      <c r="J29" s="142"/>
    </row>
    <row r="30" spans="1:15" ht="12.75" hidden="1" customHeight="1" x14ac:dyDescent="0.2">
      <c r="A30" s="2"/>
      <c r="B30" s="2"/>
      <c r="C30" s="2"/>
      <c r="D30" s="2"/>
      <c r="E30" s="2"/>
      <c r="F30" s="2"/>
      <c r="G30" s="2"/>
      <c r="H30" s="18"/>
      <c r="I30" s="18"/>
      <c r="J30" s="18"/>
    </row>
    <row r="31" spans="1:15" ht="38.25" hidden="1" customHeight="1" x14ac:dyDescent="0.2">
      <c r="A31" s="147" t="s">
        <v>3</v>
      </c>
      <c r="B31" s="147"/>
      <c r="C31" s="21"/>
      <c r="D31" s="21"/>
      <c r="E31" s="21"/>
      <c r="F31" s="21"/>
      <c r="G31" s="20" t="str">
        <f>UPPER(C35)</f>
        <v>IZVORNI PLAN ILI REBALANS 
2025.</v>
      </c>
      <c r="H31" s="20" t="str">
        <f>UPPER(D35)</f>
        <v>TEKUĆI PLAN 
2025.</v>
      </c>
      <c r="I31" s="20" t="str">
        <f>UPPER(E35)</f>
        <v>OSTVARENJE/IZVRŠENJE 
01.2025. - 06.2025.</v>
      </c>
      <c r="J31" s="20" t="s">
        <v>269</v>
      </c>
    </row>
    <row r="32" spans="1:15" ht="12.75" hidden="1" customHeight="1" x14ac:dyDescent="0.2">
      <c r="A32" s="146">
        <v>1</v>
      </c>
      <c r="B32" s="146"/>
      <c r="C32" s="24"/>
      <c r="D32" s="24"/>
      <c r="E32" s="24"/>
      <c r="F32" s="24"/>
      <c r="G32" s="23">
        <v>2</v>
      </c>
      <c r="H32" s="23">
        <v>3</v>
      </c>
      <c r="I32" s="23">
        <v>4.3333333333333304</v>
      </c>
      <c r="J32" s="23">
        <v>5.0833333333333304</v>
      </c>
    </row>
    <row r="33" spans="1:10" ht="12.75" hidden="1" customHeight="1" x14ac:dyDescent="0.2">
      <c r="A33" s="74"/>
      <c r="B33" s="78" t="s">
        <v>224</v>
      </c>
      <c r="C33" s="79" t="e">
        <f>#REF!</f>
        <v>#REF!</v>
      </c>
      <c r="D33" s="79" t="e">
        <f>#REF!</f>
        <v>#REF!</v>
      </c>
      <c r="E33" s="79" t="e">
        <f>#REF!</f>
        <v>#REF!</v>
      </c>
      <c r="F33" s="79" t="e">
        <f>#REF!</f>
        <v>#REF!</v>
      </c>
      <c r="G33" s="79">
        <f>C37</f>
        <v>175546839</v>
      </c>
      <c r="H33" s="42"/>
      <c r="I33" s="42"/>
      <c r="J33" s="42"/>
    </row>
    <row r="34" spans="1:10" ht="12.75" customHeight="1" x14ac:dyDescent="0.2">
      <c r="A34" s="74"/>
      <c r="B34" s="78"/>
      <c r="C34" s="79"/>
      <c r="D34" s="79"/>
      <c r="E34" s="79"/>
      <c r="F34" s="79"/>
      <c r="G34" s="79"/>
      <c r="H34" s="42"/>
      <c r="I34" s="42"/>
      <c r="J34" s="42"/>
    </row>
    <row r="35" spans="1:10" ht="51" customHeight="1" x14ac:dyDescent="0.2">
      <c r="A35" s="147" t="s">
        <v>3</v>
      </c>
      <c r="B35" s="147"/>
      <c r="C35" s="73" t="s">
        <v>376</v>
      </c>
      <c r="D35" s="73" t="s">
        <v>377</v>
      </c>
      <c r="E35" s="73" t="s">
        <v>378</v>
      </c>
      <c r="F35" s="73" t="s">
        <v>269</v>
      </c>
    </row>
    <row r="36" spans="1:10" x14ac:dyDescent="0.2">
      <c r="A36" s="146">
        <v>1</v>
      </c>
      <c r="B36" s="146"/>
      <c r="C36" s="23">
        <v>2</v>
      </c>
      <c r="D36" s="23">
        <v>3</v>
      </c>
      <c r="E36" s="23">
        <v>4.3333333333333304</v>
      </c>
      <c r="F36" s="23">
        <v>5.0833333333333304</v>
      </c>
    </row>
    <row r="37" spans="1:10" hidden="1" x14ac:dyDescent="0.2">
      <c r="A37" s="75" t="s">
        <v>271</v>
      </c>
      <c r="B37" s="75" t="s">
        <v>24</v>
      </c>
      <c r="C37" s="32">
        <v>175546839</v>
      </c>
      <c r="D37" s="32">
        <v>175546839</v>
      </c>
      <c r="E37" s="31">
        <v>37474657.359999999</v>
      </c>
      <c r="F37" s="31">
        <v>21.347383737282801</v>
      </c>
    </row>
    <row r="38" spans="1:10" ht="25.5" x14ac:dyDescent="0.2">
      <c r="A38" s="30" t="s">
        <v>272</v>
      </c>
      <c r="B38" s="50" t="s">
        <v>273</v>
      </c>
      <c r="C38" s="76">
        <v>175546839</v>
      </c>
      <c r="D38" s="76">
        <v>175546839</v>
      </c>
      <c r="E38" s="77">
        <v>37474657.359999999</v>
      </c>
      <c r="F38" s="77">
        <f>+E38/D38*100</f>
        <v>21.347383737282787</v>
      </c>
    </row>
    <row r="39" spans="1:10" x14ac:dyDescent="0.2">
      <c r="A39" s="33" t="s">
        <v>100</v>
      </c>
      <c r="B39" s="34" t="s">
        <v>296</v>
      </c>
      <c r="C39" s="76">
        <v>175546839</v>
      </c>
      <c r="D39" s="76">
        <v>175546839</v>
      </c>
      <c r="E39" s="77">
        <v>37474657.359999999</v>
      </c>
      <c r="F39" s="77">
        <f t="shared" ref="F39:F102" si="1">+E39/D39*100</f>
        <v>21.347383737282787</v>
      </c>
    </row>
    <row r="40" spans="1:10" ht="25.5" x14ac:dyDescent="0.2">
      <c r="A40" s="68" t="s">
        <v>297</v>
      </c>
      <c r="B40" s="69" t="s">
        <v>298</v>
      </c>
      <c r="C40" s="76">
        <v>175546839</v>
      </c>
      <c r="D40" s="76">
        <v>175546839</v>
      </c>
      <c r="E40" s="77">
        <v>37474657.359999999</v>
      </c>
      <c r="F40" s="77">
        <f t="shared" si="1"/>
        <v>21.347383737282787</v>
      </c>
    </row>
    <row r="41" spans="1:10" ht="13.5" customHeight="1" x14ac:dyDescent="0.2">
      <c r="A41" s="53" t="s">
        <v>299</v>
      </c>
      <c r="B41" s="54" t="s">
        <v>300</v>
      </c>
      <c r="C41" s="76">
        <v>6525803</v>
      </c>
      <c r="D41" s="76">
        <v>6525803</v>
      </c>
      <c r="E41" s="77">
        <v>2153930.2799999998</v>
      </c>
      <c r="F41" s="77">
        <f t="shared" si="1"/>
        <v>33.006363814537458</v>
      </c>
    </row>
    <row r="42" spans="1:10" ht="15.75" customHeight="1" x14ac:dyDescent="0.2">
      <c r="A42" s="46" t="s">
        <v>274</v>
      </c>
      <c r="B42" s="44" t="s">
        <v>275</v>
      </c>
      <c r="C42" s="32">
        <v>6525803</v>
      </c>
      <c r="D42" s="32">
        <v>6525803</v>
      </c>
      <c r="E42" s="31">
        <v>2153930.2799999998</v>
      </c>
      <c r="F42" s="31">
        <f t="shared" si="1"/>
        <v>33.006363814537458</v>
      </c>
    </row>
    <row r="43" spans="1:10" x14ac:dyDescent="0.2">
      <c r="A43" s="55" t="s">
        <v>85</v>
      </c>
      <c r="B43" s="44" t="s">
        <v>86</v>
      </c>
      <c r="C43" s="32">
        <v>3909541</v>
      </c>
      <c r="D43" s="32">
        <v>3909541</v>
      </c>
      <c r="E43" s="31">
        <v>1451030.15</v>
      </c>
      <c r="F43" s="31">
        <f t="shared" si="1"/>
        <v>37.115102514591861</v>
      </c>
    </row>
    <row r="44" spans="1:10" x14ac:dyDescent="0.2">
      <c r="A44" s="56" t="s">
        <v>89</v>
      </c>
      <c r="B44" s="44" t="s">
        <v>90</v>
      </c>
      <c r="C44" s="45"/>
      <c r="D44" s="45"/>
      <c r="E44" s="40">
        <v>1096282.3</v>
      </c>
      <c r="F44" s="40"/>
    </row>
    <row r="45" spans="1:10" x14ac:dyDescent="0.2">
      <c r="A45" s="56" t="s">
        <v>91</v>
      </c>
      <c r="B45" s="44" t="s">
        <v>92</v>
      </c>
      <c r="C45" s="45"/>
      <c r="D45" s="45"/>
      <c r="E45" s="40">
        <v>17594.73</v>
      </c>
      <c r="F45" s="40"/>
    </row>
    <row r="46" spans="1:10" x14ac:dyDescent="0.2">
      <c r="A46" s="56" t="s">
        <v>95</v>
      </c>
      <c r="B46" s="44" t="s">
        <v>94</v>
      </c>
      <c r="C46" s="45"/>
      <c r="D46" s="45"/>
      <c r="E46" s="40">
        <v>155114.76</v>
      </c>
      <c r="F46" s="40"/>
    </row>
    <row r="47" spans="1:10" x14ac:dyDescent="0.2">
      <c r="A47" s="56" t="s">
        <v>98</v>
      </c>
      <c r="B47" s="44" t="s">
        <v>99</v>
      </c>
      <c r="C47" s="45"/>
      <c r="D47" s="45"/>
      <c r="E47" s="40">
        <v>182038.36</v>
      </c>
      <c r="F47" s="40"/>
    </row>
    <row r="48" spans="1:10" x14ac:dyDescent="0.2">
      <c r="A48" s="55" t="s">
        <v>100</v>
      </c>
      <c r="B48" s="44" t="s">
        <v>101</v>
      </c>
      <c r="C48" s="32">
        <v>2173262</v>
      </c>
      <c r="D48" s="32">
        <v>2173262</v>
      </c>
      <c r="E48" s="31">
        <v>678390.78</v>
      </c>
      <c r="F48" s="31">
        <f t="shared" si="1"/>
        <v>31.215324245304988</v>
      </c>
    </row>
    <row r="49" spans="1:6" x14ac:dyDescent="0.2">
      <c r="A49" s="56" t="s">
        <v>104</v>
      </c>
      <c r="B49" s="44" t="s">
        <v>105</v>
      </c>
      <c r="C49" s="45"/>
      <c r="D49" s="45"/>
      <c r="E49" s="40">
        <v>14857.76</v>
      </c>
      <c r="F49" s="40"/>
    </row>
    <row r="50" spans="1:6" x14ac:dyDescent="0.2">
      <c r="A50" s="56" t="s">
        <v>106</v>
      </c>
      <c r="B50" s="44" t="s">
        <v>107</v>
      </c>
      <c r="C50" s="45"/>
      <c r="D50" s="45"/>
      <c r="E50" s="40">
        <v>34258.04</v>
      </c>
      <c r="F50" s="40"/>
    </row>
    <row r="51" spans="1:6" x14ac:dyDescent="0.2">
      <c r="A51" s="56" t="s">
        <v>108</v>
      </c>
      <c r="B51" s="44" t="s">
        <v>109</v>
      </c>
      <c r="C51" s="45"/>
      <c r="D51" s="45"/>
      <c r="E51" s="40">
        <v>12584.59</v>
      </c>
      <c r="F51" s="40"/>
    </row>
    <row r="52" spans="1:6" x14ac:dyDescent="0.2">
      <c r="A52" s="56" t="s">
        <v>110</v>
      </c>
      <c r="B52" s="44" t="s">
        <v>111</v>
      </c>
      <c r="C52" s="45"/>
      <c r="D52" s="45"/>
      <c r="E52" s="40">
        <v>1484.5</v>
      </c>
      <c r="F52" s="40"/>
    </row>
    <row r="53" spans="1:6" x14ac:dyDescent="0.2">
      <c r="A53" s="56" t="s">
        <v>114</v>
      </c>
      <c r="B53" s="44" t="s">
        <v>115</v>
      </c>
      <c r="C53" s="45"/>
      <c r="D53" s="45"/>
      <c r="E53" s="40">
        <v>13979.84</v>
      </c>
      <c r="F53" s="40"/>
    </row>
    <row r="54" spans="1:6" x14ac:dyDescent="0.2">
      <c r="A54" s="56" t="s">
        <v>116</v>
      </c>
      <c r="B54" s="44" t="s">
        <v>117</v>
      </c>
      <c r="C54" s="45"/>
      <c r="D54" s="45"/>
      <c r="E54" s="40">
        <v>55368.68</v>
      </c>
      <c r="F54" s="40"/>
    </row>
    <row r="55" spans="1:6" x14ac:dyDescent="0.2">
      <c r="A55" s="56" t="s">
        <v>118</v>
      </c>
      <c r="B55" s="44" t="s">
        <v>119</v>
      </c>
      <c r="C55" s="45"/>
      <c r="D55" s="45"/>
      <c r="E55" s="40">
        <v>937.83</v>
      </c>
      <c r="F55" s="40"/>
    </row>
    <row r="56" spans="1:6" x14ac:dyDescent="0.2">
      <c r="A56" s="56" t="s">
        <v>125</v>
      </c>
      <c r="B56" s="44" t="s">
        <v>364</v>
      </c>
      <c r="C56" s="45"/>
      <c r="D56" s="45"/>
      <c r="E56" s="40">
        <v>2343.89</v>
      </c>
      <c r="F56" s="40"/>
    </row>
    <row r="57" spans="1:6" x14ac:dyDescent="0.2">
      <c r="A57" s="56" t="s">
        <v>126</v>
      </c>
      <c r="B57" s="44" t="s">
        <v>365</v>
      </c>
      <c r="C57" s="45"/>
      <c r="D57" s="45"/>
      <c r="E57" s="40">
        <v>39978.559999999998</v>
      </c>
      <c r="F57" s="40"/>
    </row>
    <row r="58" spans="1:6" x14ac:dyDescent="0.2">
      <c r="A58" s="56" t="s">
        <v>127</v>
      </c>
      <c r="B58" s="44" t="s">
        <v>128</v>
      </c>
      <c r="C58" s="45"/>
      <c r="D58" s="45"/>
      <c r="E58" s="40">
        <v>56314.86</v>
      </c>
      <c r="F58" s="40"/>
    </row>
    <row r="59" spans="1:6" x14ac:dyDescent="0.2">
      <c r="A59" s="56" t="s">
        <v>129</v>
      </c>
      <c r="B59" s="44" t="s">
        <v>130</v>
      </c>
      <c r="C59" s="45"/>
      <c r="D59" s="45"/>
      <c r="E59" s="40">
        <v>98264.960000000006</v>
      </c>
      <c r="F59" s="40"/>
    </row>
    <row r="60" spans="1:6" x14ac:dyDescent="0.2">
      <c r="A60" s="56" t="s">
        <v>131</v>
      </c>
      <c r="B60" s="44" t="s">
        <v>132</v>
      </c>
      <c r="C60" s="45"/>
      <c r="D60" s="45"/>
      <c r="E60" s="40">
        <v>57759</v>
      </c>
      <c r="F60" s="40"/>
    </row>
    <row r="61" spans="1:6" x14ac:dyDescent="0.2">
      <c r="A61" s="56" t="s">
        <v>133</v>
      </c>
      <c r="B61" s="44" t="s">
        <v>134</v>
      </c>
      <c r="C61" s="45"/>
      <c r="D61" s="45"/>
      <c r="E61" s="40">
        <v>21170.89</v>
      </c>
      <c r="F61" s="40"/>
    </row>
    <row r="62" spans="1:6" x14ac:dyDescent="0.2">
      <c r="A62" s="56" t="s">
        <v>135</v>
      </c>
      <c r="B62" s="44" t="s">
        <v>136</v>
      </c>
      <c r="C62" s="45"/>
      <c r="D62" s="45"/>
      <c r="E62" s="40">
        <v>63787.88</v>
      </c>
      <c r="F62" s="40"/>
    </row>
    <row r="63" spans="1:6" ht="24.75" customHeight="1" x14ac:dyDescent="0.2">
      <c r="A63" s="56" t="s">
        <v>137</v>
      </c>
      <c r="B63" s="44" t="s">
        <v>138</v>
      </c>
      <c r="C63" s="45"/>
      <c r="D63" s="45"/>
      <c r="E63" s="40">
        <v>38201.25</v>
      </c>
      <c r="F63" s="40"/>
    </row>
    <row r="64" spans="1:6" x14ac:dyDescent="0.2">
      <c r="A64" s="56" t="s">
        <v>139</v>
      </c>
      <c r="B64" s="44" t="s">
        <v>140</v>
      </c>
      <c r="C64" s="45"/>
      <c r="D64" s="45"/>
      <c r="E64" s="40">
        <v>83938.93</v>
      </c>
      <c r="F64" s="40"/>
    </row>
    <row r="65" spans="1:6" ht="25.5" x14ac:dyDescent="0.2">
      <c r="A65" s="56" t="s">
        <v>146</v>
      </c>
      <c r="B65" s="44" t="s">
        <v>147</v>
      </c>
      <c r="C65" s="45"/>
      <c r="D65" s="45"/>
      <c r="E65" s="40">
        <v>13885.77</v>
      </c>
      <c r="F65" s="40"/>
    </row>
    <row r="66" spans="1:6" x14ac:dyDescent="0.2">
      <c r="A66" s="56" t="s">
        <v>148</v>
      </c>
      <c r="B66" s="44" t="s">
        <v>149</v>
      </c>
      <c r="C66" s="45"/>
      <c r="D66" s="45"/>
      <c r="E66" s="40">
        <v>2670.17</v>
      </c>
      <c r="F66" s="40"/>
    </row>
    <row r="67" spans="1:6" x14ac:dyDescent="0.2">
      <c r="A67" s="56" t="s">
        <v>150</v>
      </c>
      <c r="B67" s="44" t="s">
        <v>151</v>
      </c>
      <c r="C67" s="45"/>
      <c r="D67" s="45"/>
      <c r="E67" s="40">
        <v>4115.3100000000004</v>
      </c>
      <c r="F67" s="40"/>
    </row>
    <row r="68" spans="1:6" x14ac:dyDescent="0.2">
      <c r="A68" s="56" t="s">
        <v>152</v>
      </c>
      <c r="B68" s="44" t="s">
        <v>153</v>
      </c>
      <c r="C68" s="45"/>
      <c r="D68" s="45"/>
      <c r="E68" s="40">
        <v>19328</v>
      </c>
      <c r="F68" s="40"/>
    </row>
    <row r="69" spans="1:6" x14ac:dyDescent="0.2">
      <c r="A69" s="56" t="s">
        <v>154</v>
      </c>
      <c r="B69" s="44" t="s">
        <v>155</v>
      </c>
      <c r="C69" s="45"/>
      <c r="D69" s="45"/>
      <c r="E69" s="40">
        <v>39936.089999999997</v>
      </c>
      <c r="F69" s="40"/>
    </row>
    <row r="70" spans="1:6" x14ac:dyDescent="0.2">
      <c r="A70" s="56" t="s">
        <v>366</v>
      </c>
      <c r="B70" s="44" t="s">
        <v>367</v>
      </c>
      <c r="C70" s="45"/>
      <c r="D70" s="45"/>
      <c r="E70" s="40">
        <v>1936.18</v>
      </c>
      <c r="F70" s="40"/>
    </row>
    <row r="71" spans="1:6" x14ac:dyDescent="0.2">
      <c r="A71" s="56" t="s">
        <v>156</v>
      </c>
      <c r="B71" s="44" t="s">
        <v>145</v>
      </c>
      <c r="C71" s="45"/>
      <c r="D71" s="45"/>
      <c r="E71" s="40">
        <v>1287.8</v>
      </c>
      <c r="F71" s="40"/>
    </row>
    <row r="72" spans="1:6" x14ac:dyDescent="0.2">
      <c r="A72" s="55" t="s">
        <v>157</v>
      </c>
      <c r="B72" s="44" t="s">
        <v>158</v>
      </c>
      <c r="C72" s="32">
        <v>2000</v>
      </c>
      <c r="D72" s="32">
        <v>2000</v>
      </c>
      <c r="E72" s="31">
        <v>173.11</v>
      </c>
      <c r="F72" s="31">
        <f t="shared" si="1"/>
        <v>8.6555</v>
      </c>
    </row>
    <row r="73" spans="1:6" x14ac:dyDescent="0.2">
      <c r="A73" s="56" t="s">
        <v>161</v>
      </c>
      <c r="B73" s="44" t="s">
        <v>162</v>
      </c>
      <c r="C73" s="45"/>
      <c r="D73" s="45"/>
      <c r="E73" s="40">
        <v>144.80000000000001</v>
      </c>
      <c r="F73" s="40"/>
    </row>
    <row r="74" spans="1:6" x14ac:dyDescent="0.2">
      <c r="A74" s="56" t="s">
        <v>163</v>
      </c>
      <c r="B74" s="44" t="s">
        <v>164</v>
      </c>
      <c r="C74" s="45"/>
      <c r="D74" s="45"/>
      <c r="E74" s="40">
        <v>28.31</v>
      </c>
      <c r="F74" s="40"/>
    </row>
    <row r="75" spans="1:6" ht="25.5" x14ac:dyDescent="0.2">
      <c r="A75" s="55" t="s">
        <v>177</v>
      </c>
      <c r="B75" s="44" t="s">
        <v>178</v>
      </c>
      <c r="C75" s="32">
        <v>6000</v>
      </c>
      <c r="D75" s="32">
        <v>6000</v>
      </c>
      <c r="E75" s="101"/>
      <c r="F75" s="101"/>
    </row>
    <row r="76" spans="1:6" x14ac:dyDescent="0.2">
      <c r="A76" s="55" t="s">
        <v>189</v>
      </c>
      <c r="B76" s="44" t="s">
        <v>190</v>
      </c>
      <c r="C76" s="32">
        <v>15000</v>
      </c>
      <c r="D76" s="32">
        <v>15000</v>
      </c>
      <c r="E76" s="101"/>
      <c r="F76" s="101"/>
    </row>
    <row r="77" spans="1:6" x14ac:dyDescent="0.2">
      <c r="A77" s="55" t="s">
        <v>191</v>
      </c>
      <c r="B77" s="44" t="s">
        <v>192</v>
      </c>
      <c r="C77" s="32">
        <v>420000</v>
      </c>
      <c r="D77" s="32">
        <v>420000</v>
      </c>
      <c r="E77" s="31">
        <v>24336.240000000002</v>
      </c>
      <c r="F77" s="31">
        <f t="shared" si="1"/>
        <v>5.7943428571428575</v>
      </c>
    </row>
    <row r="78" spans="1:6" x14ac:dyDescent="0.2">
      <c r="A78" s="56" t="s">
        <v>195</v>
      </c>
      <c r="B78" s="44" t="s">
        <v>196</v>
      </c>
      <c r="C78" s="45"/>
      <c r="D78" s="45"/>
      <c r="E78" s="40">
        <v>23346.240000000002</v>
      </c>
      <c r="F78" s="40"/>
    </row>
    <row r="79" spans="1:6" x14ac:dyDescent="0.2">
      <c r="A79" s="56" t="s">
        <v>197</v>
      </c>
      <c r="B79" s="44" t="s">
        <v>198</v>
      </c>
      <c r="C79" s="45"/>
      <c r="D79" s="45"/>
      <c r="E79" s="40">
        <v>990</v>
      </c>
      <c r="F79" s="40"/>
    </row>
    <row r="80" spans="1:6" x14ac:dyDescent="0.2">
      <c r="A80" s="53" t="s">
        <v>301</v>
      </c>
      <c r="B80" s="54" t="s">
        <v>302</v>
      </c>
      <c r="C80" s="76">
        <v>3300000</v>
      </c>
      <c r="D80" s="76">
        <v>3300000</v>
      </c>
      <c r="E80" s="77">
        <v>741779.88</v>
      </c>
      <c r="F80" s="77">
        <f t="shared" si="1"/>
        <v>22.47817818181818</v>
      </c>
    </row>
    <row r="81" spans="1:6" x14ac:dyDescent="0.2">
      <c r="A81" s="46" t="s">
        <v>274</v>
      </c>
      <c r="B81" s="44" t="s">
        <v>275</v>
      </c>
      <c r="C81" s="32">
        <v>3300000</v>
      </c>
      <c r="D81" s="32">
        <v>3300000</v>
      </c>
      <c r="E81" s="31">
        <v>741779.88</v>
      </c>
      <c r="F81" s="31">
        <f t="shared" si="1"/>
        <v>22.47817818181818</v>
      </c>
    </row>
    <row r="82" spans="1:6" x14ac:dyDescent="0.2">
      <c r="A82" s="55" t="s">
        <v>183</v>
      </c>
      <c r="B82" s="44" t="s">
        <v>373</v>
      </c>
      <c r="C82" s="32">
        <v>3300000</v>
      </c>
      <c r="D82" s="32">
        <v>3300000</v>
      </c>
      <c r="E82" s="31">
        <v>741779.88</v>
      </c>
      <c r="F82" s="31">
        <f t="shared" si="1"/>
        <v>22.47817818181818</v>
      </c>
    </row>
    <row r="83" spans="1:6" ht="25.5" x14ac:dyDescent="0.2">
      <c r="A83" s="56" t="s">
        <v>186</v>
      </c>
      <c r="B83" s="44" t="s">
        <v>374</v>
      </c>
      <c r="C83" s="45"/>
      <c r="D83" s="45"/>
      <c r="E83" s="40">
        <v>741779.88</v>
      </c>
      <c r="F83" s="40"/>
    </row>
    <row r="84" spans="1:6" ht="25.5" x14ac:dyDescent="0.2">
      <c r="A84" s="53" t="s">
        <v>303</v>
      </c>
      <c r="B84" s="54" t="s">
        <v>304</v>
      </c>
      <c r="C84" s="76">
        <v>38000000</v>
      </c>
      <c r="D84" s="76">
        <v>38000000</v>
      </c>
      <c r="E84" s="77">
        <v>2477187.64</v>
      </c>
      <c r="F84" s="77">
        <f t="shared" si="1"/>
        <v>6.5189148421052643</v>
      </c>
    </row>
    <row r="85" spans="1:6" x14ac:dyDescent="0.2">
      <c r="A85" s="46" t="s">
        <v>287</v>
      </c>
      <c r="B85" s="44" t="s">
        <v>288</v>
      </c>
      <c r="C85" s="32">
        <v>5000000</v>
      </c>
      <c r="D85" s="32">
        <v>5000000</v>
      </c>
      <c r="E85" s="31">
        <v>730682.02</v>
      </c>
      <c r="F85" s="31">
        <f t="shared" si="1"/>
        <v>14.6136404</v>
      </c>
    </row>
    <row r="86" spans="1:6" x14ac:dyDescent="0.2">
      <c r="A86" s="55" t="s">
        <v>183</v>
      </c>
      <c r="B86" s="44" t="s">
        <v>373</v>
      </c>
      <c r="C86" s="32">
        <v>5000000</v>
      </c>
      <c r="D86" s="32">
        <v>5000000</v>
      </c>
      <c r="E86" s="31">
        <v>730682.02</v>
      </c>
      <c r="F86" s="31">
        <f t="shared" si="1"/>
        <v>14.6136404</v>
      </c>
    </row>
    <row r="87" spans="1:6" ht="25.5" x14ac:dyDescent="0.2">
      <c r="A87" s="56" t="s">
        <v>186</v>
      </c>
      <c r="B87" s="44" t="s">
        <v>374</v>
      </c>
      <c r="C87" s="45"/>
      <c r="D87" s="45"/>
      <c r="E87" s="40">
        <v>730682.02</v>
      </c>
      <c r="F87" s="40"/>
    </row>
    <row r="88" spans="1:6" x14ac:dyDescent="0.2">
      <c r="A88" s="46" t="s">
        <v>247</v>
      </c>
      <c r="B88" s="44" t="s">
        <v>295</v>
      </c>
      <c r="C88" s="32">
        <v>33000000</v>
      </c>
      <c r="D88" s="32">
        <v>33000000</v>
      </c>
      <c r="E88" s="31">
        <v>1746505.62</v>
      </c>
      <c r="F88" s="31">
        <f t="shared" si="1"/>
        <v>5.2924412727272729</v>
      </c>
    </row>
    <row r="89" spans="1:6" x14ac:dyDescent="0.2">
      <c r="A89" s="55" t="s">
        <v>183</v>
      </c>
      <c r="B89" s="44" t="s">
        <v>373</v>
      </c>
      <c r="C89" s="32">
        <v>3000000</v>
      </c>
      <c r="D89" s="32">
        <v>3000000</v>
      </c>
      <c r="E89" s="31"/>
      <c r="F89" s="31">
        <f t="shared" si="1"/>
        <v>0</v>
      </c>
    </row>
    <row r="90" spans="1:6" x14ac:dyDescent="0.2">
      <c r="A90" s="55" t="s">
        <v>256</v>
      </c>
      <c r="B90" s="44" t="s">
        <v>380</v>
      </c>
      <c r="C90" s="32">
        <v>30000000</v>
      </c>
      <c r="D90" s="32">
        <v>30000000</v>
      </c>
      <c r="E90" s="31">
        <v>1746505.62</v>
      </c>
      <c r="F90" s="31">
        <f t="shared" si="1"/>
        <v>5.8216854000000007</v>
      </c>
    </row>
    <row r="91" spans="1:6" ht="25.5" x14ac:dyDescent="0.2">
      <c r="A91" s="56" t="s">
        <v>259</v>
      </c>
      <c r="B91" s="44" t="s">
        <v>260</v>
      </c>
      <c r="C91" s="45"/>
      <c r="D91" s="45"/>
      <c r="E91" s="40">
        <v>1513611.76</v>
      </c>
      <c r="F91" s="40"/>
    </row>
    <row r="92" spans="1:6" x14ac:dyDescent="0.2">
      <c r="A92" s="56" t="s">
        <v>261</v>
      </c>
      <c r="B92" s="44" t="s">
        <v>262</v>
      </c>
      <c r="C92" s="45"/>
      <c r="D92" s="45"/>
      <c r="E92" s="40">
        <v>232893.86</v>
      </c>
      <c r="F92" s="40"/>
    </row>
    <row r="93" spans="1:6" x14ac:dyDescent="0.2">
      <c r="A93" s="53" t="s">
        <v>305</v>
      </c>
      <c r="B93" s="54" t="s">
        <v>306</v>
      </c>
      <c r="C93" s="76">
        <v>1288125</v>
      </c>
      <c r="D93" s="76">
        <v>1288125</v>
      </c>
      <c r="E93" s="77">
        <v>99896.41</v>
      </c>
      <c r="F93" s="77">
        <f t="shared" si="1"/>
        <v>7.7551798156234835</v>
      </c>
    </row>
    <row r="94" spans="1:6" x14ac:dyDescent="0.2">
      <c r="A94" s="46" t="s">
        <v>274</v>
      </c>
      <c r="B94" s="44" t="s">
        <v>275</v>
      </c>
      <c r="C94" s="32">
        <v>788125</v>
      </c>
      <c r="D94" s="32">
        <v>788125</v>
      </c>
      <c r="E94" s="31">
        <v>99896.41</v>
      </c>
      <c r="F94" s="31">
        <f t="shared" si="1"/>
        <v>12.675198731165743</v>
      </c>
    </row>
    <row r="95" spans="1:6" x14ac:dyDescent="0.2">
      <c r="A95" s="55" t="s">
        <v>100</v>
      </c>
      <c r="B95" s="44" t="s">
        <v>101</v>
      </c>
      <c r="C95" s="32">
        <v>48125</v>
      </c>
      <c r="D95" s="32">
        <v>48125</v>
      </c>
      <c r="E95" s="31">
        <v>3881.88</v>
      </c>
      <c r="F95" s="31">
        <f t="shared" si="1"/>
        <v>8.0662441558441564</v>
      </c>
    </row>
    <row r="96" spans="1:6" x14ac:dyDescent="0.2">
      <c r="A96" s="56" t="s">
        <v>104</v>
      </c>
      <c r="B96" s="44" t="s">
        <v>105</v>
      </c>
      <c r="C96" s="45"/>
      <c r="D96" s="45"/>
      <c r="E96" s="40">
        <v>3881.88</v>
      </c>
      <c r="F96" s="40"/>
    </row>
    <row r="97" spans="1:6" x14ac:dyDescent="0.2">
      <c r="A97" s="55" t="s">
        <v>165</v>
      </c>
      <c r="B97" s="44" t="s">
        <v>166</v>
      </c>
      <c r="C97" s="32">
        <v>740000</v>
      </c>
      <c r="D97" s="32">
        <v>740000</v>
      </c>
      <c r="E97" s="31">
        <v>96014.53</v>
      </c>
      <c r="F97" s="31">
        <f t="shared" si="1"/>
        <v>12.974936486486484</v>
      </c>
    </row>
    <row r="98" spans="1:6" ht="25.5" x14ac:dyDescent="0.2">
      <c r="A98" s="56" t="s">
        <v>171</v>
      </c>
      <c r="B98" s="44" t="s">
        <v>370</v>
      </c>
      <c r="C98" s="45"/>
      <c r="D98" s="45"/>
      <c r="E98" s="40">
        <v>96014.53</v>
      </c>
      <c r="F98" s="40"/>
    </row>
    <row r="99" spans="1:6" x14ac:dyDescent="0.2">
      <c r="A99" s="46" t="s">
        <v>287</v>
      </c>
      <c r="B99" s="44" t="s">
        <v>288</v>
      </c>
      <c r="C99" s="32">
        <v>500000</v>
      </c>
      <c r="D99" s="32">
        <v>500000</v>
      </c>
      <c r="E99" s="101"/>
      <c r="F99" s="101"/>
    </row>
    <row r="100" spans="1:6" x14ac:dyDescent="0.2">
      <c r="A100" s="55" t="s">
        <v>165</v>
      </c>
      <c r="B100" s="44" t="s">
        <v>166</v>
      </c>
      <c r="C100" s="32">
        <v>500000</v>
      </c>
      <c r="D100" s="32">
        <v>500000</v>
      </c>
      <c r="E100" s="101"/>
      <c r="F100" s="101"/>
    </row>
    <row r="101" spans="1:6" x14ac:dyDescent="0.2">
      <c r="A101" s="53" t="s">
        <v>307</v>
      </c>
      <c r="B101" s="54" t="s">
        <v>308</v>
      </c>
      <c r="C101" s="76">
        <v>95800</v>
      </c>
      <c r="D101" s="76">
        <v>95800</v>
      </c>
      <c r="E101" s="77">
        <v>23252.83</v>
      </c>
      <c r="F101" s="77">
        <f t="shared" si="1"/>
        <v>24.272265135699374</v>
      </c>
    </row>
    <row r="102" spans="1:6" x14ac:dyDescent="0.2">
      <c r="A102" s="46" t="s">
        <v>256</v>
      </c>
      <c r="B102" s="44" t="s">
        <v>278</v>
      </c>
      <c r="C102" s="32">
        <v>95800</v>
      </c>
      <c r="D102" s="32">
        <v>95800</v>
      </c>
      <c r="E102" s="31">
        <v>23252.83</v>
      </c>
      <c r="F102" s="31">
        <f t="shared" si="1"/>
        <v>24.272265135699374</v>
      </c>
    </row>
    <row r="103" spans="1:6" x14ac:dyDescent="0.2">
      <c r="A103" s="55" t="s">
        <v>100</v>
      </c>
      <c r="B103" s="44" t="s">
        <v>101</v>
      </c>
      <c r="C103" s="32">
        <v>95800</v>
      </c>
      <c r="D103" s="32">
        <v>95800</v>
      </c>
      <c r="E103" s="31">
        <v>23252.83</v>
      </c>
      <c r="F103" s="31">
        <f t="shared" ref="F103:F166" si="2">+E103/D103*100</f>
        <v>24.272265135699374</v>
      </c>
    </row>
    <row r="104" spans="1:6" x14ac:dyDescent="0.2">
      <c r="A104" s="56" t="s">
        <v>104</v>
      </c>
      <c r="B104" s="44" t="s">
        <v>105</v>
      </c>
      <c r="C104" s="45"/>
      <c r="D104" s="45"/>
      <c r="E104" s="40">
        <v>4628.97</v>
      </c>
      <c r="F104" s="40"/>
    </row>
    <row r="105" spans="1:6" x14ac:dyDescent="0.2">
      <c r="A105" s="56" t="s">
        <v>108</v>
      </c>
      <c r="B105" s="44" t="s">
        <v>109</v>
      </c>
      <c r="C105" s="45"/>
      <c r="D105" s="45"/>
      <c r="E105" s="40">
        <v>1432.03</v>
      </c>
      <c r="F105" s="40"/>
    </row>
    <row r="106" spans="1:6" x14ac:dyDescent="0.2">
      <c r="A106" s="56" t="s">
        <v>110</v>
      </c>
      <c r="B106" s="44" t="s">
        <v>111</v>
      </c>
      <c r="C106" s="45"/>
      <c r="D106" s="45"/>
      <c r="E106" s="40">
        <v>258</v>
      </c>
      <c r="F106" s="40"/>
    </row>
    <row r="107" spans="1:6" x14ac:dyDescent="0.2">
      <c r="A107" s="56" t="s">
        <v>127</v>
      </c>
      <c r="B107" s="44" t="s">
        <v>128</v>
      </c>
      <c r="C107" s="45"/>
      <c r="D107" s="45"/>
      <c r="E107" s="40">
        <v>7551</v>
      </c>
      <c r="F107" s="40"/>
    </row>
    <row r="108" spans="1:6" x14ac:dyDescent="0.2">
      <c r="A108" s="56" t="s">
        <v>131</v>
      </c>
      <c r="B108" s="44" t="s">
        <v>132</v>
      </c>
      <c r="C108" s="45"/>
      <c r="D108" s="45"/>
      <c r="E108" s="40">
        <v>3091.25</v>
      </c>
      <c r="F108" s="40"/>
    </row>
    <row r="109" spans="1:6" x14ac:dyDescent="0.2">
      <c r="A109" s="56" t="s">
        <v>135</v>
      </c>
      <c r="B109" s="44" t="s">
        <v>136</v>
      </c>
      <c r="C109" s="45"/>
      <c r="D109" s="45"/>
      <c r="E109" s="40">
        <v>3562.5</v>
      </c>
      <c r="F109" s="40"/>
    </row>
    <row r="110" spans="1:6" x14ac:dyDescent="0.2">
      <c r="A110" s="56" t="s">
        <v>139</v>
      </c>
      <c r="B110" s="44" t="s">
        <v>140</v>
      </c>
      <c r="C110" s="45"/>
      <c r="D110" s="45"/>
      <c r="E110" s="40">
        <v>204</v>
      </c>
      <c r="F110" s="40"/>
    </row>
    <row r="111" spans="1:6" x14ac:dyDescent="0.2">
      <c r="A111" s="56" t="s">
        <v>150</v>
      </c>
      <c r="B111" s="44" t="s">
        <v>151</v>
      </c>
      <c r="C111" s="45"/>
      <c r="D111" s="45"/>
      <c r="E111" s="40">
        <v>2525.08</v>
      </c>
      <c r="F111" s="40"/>
    </row>
    <row r="112" spans="1:6" ht="25.5" x14ac:dyDescent="0.2">
      <c r="A112" s="53" t="s">
        <v>309</v>
      </c>
      <c r="B112" s="54" t="s">
        <v>383</v>
      </c>
      <c r="C112" s="76">
        <v>700871</v>
      </c>
      <c r="D112" s="76">
        <v>700871</v>
      </c>
      <c r="E112" s="102"/>
      <c r="F112" s="102"/>
    </row>
    <row r="113" spans="1:6" x14ac:dyDescent="0.2">
      <c r="A113" s="46" t="s">
        <v>287</v>
      </c>
      <c r="B113" s="44" t="s">
        <v>288</v>
      </c>
      <c r="C113" s="32">
        <v>700871</v>
      </c>
      <c r="D113" s="32">
        <v>700871</v>
      </c>
      <c r="E113" s="101"/>
      <c r="F113" s="101"/>
    </row>
    <row r="114" spans="1:6" x14ac:dyDescent="0.2">
      <c r="A114" s="55" t="s">
        <v>85</v>
      </c>
      <c r="B114" s="44" t="s">
        <v>86</v>
      </c>
      <c r="C114" s="32">
        <v>64871</v>
      </c>
      <c r="D114" s="32">
        <v>64871</v>
      </c>
      <c r="E114" s="101"/>
      <c r="F114" s="101"/>
    </row>
    <row r="115" spans="1:6" x14ac:dyDescent="0.2">
      <c r="A115" s="55" t="s">
        <v>100</v>
      </c>
      <c r="B115" s="44" t="s">
        <v>101</v>
      </c>
      <c r="C115" s="32">
        <v>636000</v>
      </c>
      <c r="D115" s="32">
        <v>636000</v>
      </c>
      <c r="E115" s="101"/>
      <c r="F115" s="101"/>
    </row>
    <row r="116" spans="1:6" x14ac:dyDescent="0.2">
      <c r="A116" s="53" t="s">
        <v>310</v>
      </c>
      <c r="B116" s="54" t="s">
        <v>311</v>
      </c>
      <c r="C116" s="76">
        <v>262000</v>
      </c>
      <c r="D116" s="76">
        <v>262000</v>
      </c>
      <c r="E116" s="77">
        <v>74755.75</v>
      </c>
      <c r="F116" s="77">
        <f t="shared" si="2"/>
        <v>28.532729007633588</v>
      </c>
    </row>
    <row r="117" spans="1:6" x14ac:dyDescent="0.2">
      <c r="A117" s="46" t="s">
        <v>276</v>
      </c>
      <c r="B117" s="44" t="s">
        <v>277</v>
      </c>
      <c r="C117" s="32">
        <v>52400</v>
      </c>
      <c r="D117" s="32">
        <v>52400</v>
      </c>
      <c r="E117" s="31">
        <v>14951.14</v>
      </c>
      <c r="F117" s="31">
        <f t="shared" si="2"/>
        <v>28.532709923664122</v>
      </c>
    </row>
    <row r="118" spans="1:6" x14ac:dyDescent="0.2">
      <c r="A118" s="55" t="s">
        <v>85</v>
      </c>
      <c r="B118" s="44" t="s">
        <v>86</v>
      </c>
      <c r="C118" s="32">
        <v>32100</v>
      </c>
      <c r="D118" s="32">
        <v>32100</v>
      </c>
      <c r="E118" s="31">
        <v>12108.51</v>
      </c>
      <c r="F118" s="31">
        <f t="shared" si="2"/>
        <v>37.721214953271023</v>
      </c>
    </row>
    <row r="119" spans="1:6" x14ac:dyDescent="0.2">
      <c r="A119" s="56" t="s">
        <v>89</v>
      </c>
      <c r="B119" s="44" t="s">
        <v>90</v>
      </c>
      <c r="C119" s="45"/>
      <c r="D119" s="45"/>
      <c r="E119" s="40">
        <v>10180.700000000001</v>
      </c>
      <c r="F119" s="40"/>
    </row>
    <row r="120" spans="1:6" x14ac:dyDescent="0.2">
      <c r="A120" s="56" t="s">
        <v>95</v>
      </c>
      <c r="B120" s="44" t="s">
        <v>94</v>
      </c>
      <c r="C120" s="45"/>
      <c r="D120" s="45"/>
      <c r="E120" s="40">
        <v>248</v>
      </c>
      <c r="F120" s="40"/>
    </row>
    <row r="121" spans="1:6" x14ac:dyDescent="0.2">
      <c r="A121" s="56" t="s">
        <v>98</v>
      </c>
      <c r="B121" s="44" t="s">
        <v>99</v>
      </c>
      <c r="C121" s="45"/>
      <c r="D121" s="45"/>
      <c r="E121" s="40">
        <v>1679.81</v>
      </c>
      <c r="F121" s="40"/>
    </row>
    <row r="122" spans="1:6" x14ac:dyDescent="0.2">
      <c r="A122" s="55" t="s">
        <v>100</v>
      </c>
      <c r="B122" s="44" t="s">
        <v>101</v>
      </c>
      <c r="C122" s="32">
        <v>20300</v>
      </c>
      <c r="D122" s="32">
        <v>20300</v>
      </c>
      <c r="E122" s="31">
        <v>2842.63</v>
      </c>
      <c r="F122" s="31">
        <f t="shared" si="2"/>
        <v>14.003103448275864</v>
      </c>
    </row>
    <row r="123" spans="1:6" x14ac:dyDescent="0.2">
      <c r="A123" s="56" t="s">
        <v>104</v>
      </c>
      <c r="B123" s="44" t="s">
        <v>105</v>
      </c>
      <c r="C123" s="45"/>
      <c r="D123" s="45"/>
      <c r="E123" s="40">
        <v>1282.01</v>
      </c>
      <c r="F123" s="40"/>
    </row>
    <row r="124" spans="1:6" x14ac:dyDescent="0.2">
      <c r="A124" s="56" t="s">
        <v>106</v>
      </c>
      <c r="B124" s="44" t="s">
        <v>107</v>
      </c>
      <c r="C124" s="45"/>
      <c r="D124" s="45"/>
      <c r="E124" s="40">
        <v>159.33000000000001</v>
      </c>
      <c r="F124" s="40"/>
    </row>
    <row r="125" spans="1:6" x14ac:dyDescent="0.2">
      <c r="A125" s="56" t="s">
        <v>131</v>
      </c>
      <c r="B125" s="44" t="s">
        <v>132</v>
      </c>
      <c r="C125" s="45"/>
      <c r="D125" s="45"/>
      <c r="E125" s="40">
        <v>22.5</v>
      </c>
      <c r="F125" s="40"/>
    </row>
    <row r="126" spans="1:6" x14ac:dyDescent="0.2">
      <c r="A126" s="56" t="s">
        <v>139</v>
      </c>
      <c r="B126" s="44" t="s">
        <v>140</v>
      </c>
      <c r="C126" s="45"/>
      <c r="D126" s="45"/>
      <c r="E126" s="40">
        <v>25</v>
      </c>
      <c r="F126" s="40"/>
    </row>
    <row r="127" spans="1:6" x14ac:dyDescent="0.2">
      <c r="A127" s="56" t="s">
        <v>150</v>
      </c>
      <c r="B127" s="44" t="s">
        <v>151</v>
      </c>
      <c r="C127" s="45"/>
      <c r="D127" s="45"/>
      <c r="E127" s="40">
        <v>1353.79</v>
      </c>
      <c r="F127" s="40"/>
    </row>
    <row r="128" spans="1:6" x14ac:dyDescent="0.2">
      <c r="A128" s="46" t="s">
        <v>283</v>
      </c>
      <c r="B128" s="44" t="s">
        <v>284</v>
      </c>
      <c r="C128" s="32">
        <v>209600</v>
      </c>
      <c r="D128" s="32">
        <v>209600</v>
      </c>
      <c r="E128" s="31">
        <v>59804.61</v>
      </c>
      <c r="F128" s="31">
        <f t="shared" si="2"/>
        <v>28.532733778625957</v>
      </c>
    </row>
    <row r="129" spans="1:6" x14ac:dyDescent="0.2">
      <c r="A129" s="55" t="s">
        <v>85</v>
      </c>
      <c r="B129" s="44" t="s">
        <v>86</v>
      </c>
      <c r="C129" s="32">
        <v>128400</v>
      </c>
      <c r="D129" s="32">
        <v>128400</v>
      </c>
      <c r="E129" s="31">
        <v>48434.13</v>
      </c>
      <c r="F129" s="31">
        <f t="shared" si="2"/>
        <v>37.721285046728973</v>
      </c>
    </row>
    <row r="130" spans="1:6" x14ac:dyDescent="0.2">
      <c r="A130" s="56" t="s">
        <v>89</v>
      </c>
      <c r="B130" s="44" t="s">
        <v>90</v>
      </c>
      <c r="C130" s="45"/>
      <c r="D130" s="45"/>
      <c r="E130" s="40">
        <v>40722.800000000003</v>
      </c>
      <c r="F130" s="40"/>
    </row>
    <row r="131" spans="1:6" x14ac:dyDescent="0.2">
      <c r="A131" s="56" t="s">
        <v>95</v>
      </c>
      <c r="B131" s="44" t="s">
        <v>94</v>
      </c>
      <c r="C131" s="45"/>
      <c r="D131" s="45"/>
      <c r="E131" s="40">
        <v>992</v>
      </c>
      <c r="F131" s="40"/>
    </row>
    <row r="132" spans="1:6" x14ac:dyDescent="0.2">
      <c r="A132" s="56" t="s">
        <v>98</v>
      </c>
      <c r="B132" s="44" t="s">
        <v>99</v>
      </c>
      <c r="C132" s="45"/>
      <c r="D132" s="45"/>
      <c r="E132" s="40">
        <v>6719.33</v>
      </c>
      <c r="F132" s="40"/>
    </row>
    <row r="133" spans="1:6" x14ac:dyDescent="0.2">
      <c r="A133" s="55" t="s">
        <v>100</v>
      </c>
      <c r="B133" s="44" t="s">
        <v>101</v>
      </c>
      <c r="C133" s="32">
        <v>81200</v>
      </c>
      <c r="D133" s="32">
        <v>81200</v>
      </c>
      <c r="E133" s="31">
        <v>11370.48</v>
      </c>
      <c r="F133" s="31">
        <f t="shared" si="2"/>
        <v>14.003054187192118</v>
      </c>
    </row>
    <row r="134" spans="1:6" x14ac:dyDescent="0.2">
      <c r="A134" s="56" t="s">
        <v>104</v>
      </c>
      <c r="B134" s="44" t="s">
        <v>105</v>
      </c>
      <c r="C134" s="45"/>
      <c r="D134" s="45"/>
      <c r="E134" s="40">
        <v>5128.07</v>
      </c>
      <c r="F134" s="40"/>
    </row>
    <row r="135" spans="1:6" x14ac:dyDescent="0.2">
      <c r="A135" s="56" t="s">
        <v>106</v>
      </c>
      <c r="B135" s="44" t="s">
        <v>107</v>
      </c>
      <c r="C135" s="45"/>
      <c r="D135" s="45"/>
      <c r="E135" s="40">
        <v>637.25</v>
      </c>
      <c r="F135" s="40"/>
    </row>
    <row r="136" spans="1:6" x14ac:dyDescent="0.2">
      <c r="A136" s="56" t="s">
        <v>131</v>
      </c>
      <c r="B136" s="44" t="s">
        <v>132</v>
      </c>
      <c r="C136" s="45"/>
      <c r="D136" s="45"/>
      <c r="E136" s="40">
        <v>90</v>
      </c>
      <c r="F136" s="40"/>
    </row>
    <row r="137" spans="1:6" x14ac:dyDescent="0.2">
      <c r="A137" s="56" t="s">
        <v>139</v>
      </c>
      <c r="B137" s="44" t="s">
        <v>140</v>
      </c>
      <c r="C137" s="45"/>
      <c r="D137" s="45"/>
      <c r="E137" s="40">
        <v>100</v>
      </c>
      <c r="F137" s="40"/>
    </row>
    <row r="138" spans="1:6" x14ac:dyDescent="0.2">
      <c r="A138" s="56" t="s">
        <v>150</v>
      </c>
      <c r="B138" s="44" t="s">
        <v>151</v>
      </c>
      <c r="C138" s="45"/>
      <c r="D138" s="45"/>
      <c r="E138" s="40">
        <v>5415.16</v>
      </c>
      <c r="F138" s="40"/>
    </row>
    <row r="139" spans="1:6" x14ac:dyDescent="0.2">
      <c r="A139" s="53" t="s">
        <v>312</v>
      </c>
      <c r="B139" s="54" t="s">
        <v>313</v>
      </c>
      <c r="C139" s="76">
        <v>850000</v>
      </c>
      <c r="D139" s="76">
        <v>850000</v>
      </c>
      <c r="E139" s="77">
        <v>425000</v>
      </c>
      <c r="F139" s="77">
        <f t="shared" si="2"/>
        <v>50</v>
      </c>
    </row>
    <row r="140" spans="1:6" x14ac:dyDescent="0.2">
      <c r="A140" s="46" t="s">
        <v>274</v>
      </c>
      <c r="B140" s="44" t="s">
        <v>275</v>
      </c>
      <c r="C140" s="32">
        <v>850000</v>
      </c>
      <c r="D140" s="32">
        <v>850000</v>
      </c>
      <c r="E140" s="31">
        <v>425000</v>
      </c>
      <c r="F140" s="31">
        <f t="shared" si="2"/>
        <v>50</v>
      </c>
    </row>
    <row r="141" spans="1:6" x14ac:dyDescent="0.2">
      <c r="A141" s="55" t="s">
        <v>165</v>
      </c>
      <c r="B141" s="44" t="s">
        <v>166</v>
      </c>
      <c r="C141" s="32">
        <v>850000</v>
      </c>
      <c r="D141" s="32">
        <v>850000</v>
      </c>
      <c r="E141" s="31">
        <v>425000</v>
      </c>
      <c r="F141" s="31">
        <f t="shared" si="2"/>
        <v>50</v>
      </c>
    </row>
    <row r="142" spans="1:6" x14ac:dyDescent="0.2">
      <c r="A142" s="56" t="s">
        <v>169</v>
      </c>
      <c r="B142" s="44" t="s">
        <v>168</v>
      </c>
      <c r="C142" s="45"/>
      <c r="D142" s="45"/>
      <c r="E142" s="40">
        <v>425000</v>
      </c>
      <c r="F142" s="40"/>
    </row>
    <row r="143" spans="1:6" ht="25.5" x14ac:dyDescent="0.2">
      <c r="A143" s="53" t="s">
        <v>314</v>
      </c>
      <c r="B143" s="54" t="s">
        <v>315</v>
      </c>
      <c r="C143" s="76">
        <v>4613300</v>
      </c>
      <c r="D143" s="76">
        <v>4613300</v>
      </c>
      <c r="E143" s="102"/>
      <c r="F143" s="102"/>
    </row>
    <row r="144" spans="1:6" x14ac:dyDescent="0.2">
      <c r="A144" s="46" t="s">
        <v>276</v>
      </c>
      <c r="B144" s="44" t="s">
        <v>277</v>
      </c>
      <c r="C144" s="32">
        <v>44800</v>
      </c>
      <c r="D144" s="32">
        <v>44800</v>
      </c>
      <c r="E144" s="101"/>
      <c r="F144" s="101"/>
    </row>
    <row r="145" spans="1:6" x14ac:dyDescent="0.2">
      <c r="A145" s="55" t="s">
        <v>85</v>
      </c>
      <c r="B145" s="44" t="s">
        <v>86</v>
      </c>
      <c r="C145" s="32">
        <v>26000</v>
      </c>
      <c r="D145" s="32">
        <v>26000</v>
      </c>
      <c r="E145" s="101"/>
      <c r="F145" s="101"/>
    </row>
    <row r="146" spans="1:6" x14ac:dyDescent="0.2">
      <c r="A146" s="55" t="s">
        <v>100</v>
      </c>
      <c r="B146" s="44" t="s">
        <v>101</v>
      </c>
      <c r="C146" s="32">
        <v>15800</v>
      </c>
      <c r="D146" s="32">
        <v>15800</v>
      </c>
      <c r="E146" s="101"/>
      <c r="F146" s="101"/>
    </row>
    <row r="147" spans="1:6" x14ac:dyDescent="0.2">
      <c r="A147" s="55" t="s">
        <v>191</v>
      </c>
      <c r="B147" s="44" t="s">
        <v>192</v>
      </c>
      <c r="C147" s="32">
        <v>3000</v>
      </c>
      <c r="D147" s="32">
        <v>3000</v>
      </c>
      <c r="E147" s="101"/>
      <c r="F147" s="101"/>
    </row>
    <row r="148" spans="1:6" x14ac:dyDescent="0.2">
      <c r="A148" s="46" t="s">
        <v>256</v>
      </c>
      <c r="B148" s="44" t="s">
        <v>278</v>
      </c>
      <c r="C148" s="32">
        <v>4350000</v>
      </c>
      <c r="D148" s="32">
        <v>4350000</v>
      </c>
      <c r="E148" s="101"/>
      <c r="F148" s="101"/>
    </row>
    <row r="149" spans="1:6" x14ac:dyDescent="0.2">
      <c r="A149" s="55" t="s">
        <v>165</v>
      </c>
      <c r="B149" s="44" t="s">
        <v>166</v>
      </c>
      <c r="C149" s="32">
        <v>3000000</v>
      </c>
      <c r="D149" s="32">
        <v>3000000</v>
      </c>
      <c r="E149" s="101"/>
      <c r="F149" s="101"/>
    </row>
    <row r="150" spans="1:6" x14ac:dyDescent="0.2">
      <c r="A150" s="55" t="s">
        <v>175</v>
      </c>
      <c r="B150" s="44" t="s">
        <v>176</v>
      </c>
      <c r="C150" s="32">
        <v>1350000</v>
      </c>
      <c r="D150" s="32">
        <v>1350000</v>
      </c>
      <c r="E150" s="101"/>
      <c r="F150" s="101"/>
    </row>
    <row r="151" spans="1:6" x14ac:dyDescent="0.2">
      <c r="A151" s="46" t="s">
        <v>283</v>
      </c>
      <c r="B151" s="44" t="s">
        <v>284</v>
      </c>
      <c r="C151" s="32">
        <v>218500</v>
      </c>
      <c r="D151" s="32">
        <v>218500</v>
      </c>
      <c r="E151" s="101"/>
      <c r="F151" s="101"/>
    </row>
    <row r="152" spans="1:6" x14ac:dyDescent="0.2">
      <c r="A152" s="55" t="s">
        <v>85</v>
      </c>
      <c r="B152" s="44" t="s">
        <v>86</v>
      </c>
      <c r="C152" s="32">
        <v>126000</v>
      </c>
      <c r="D152" s="32">
        <v>126000</v>
      </c>
      <c r="E152" s="101"/>
      <c r="F152" s="101"/>
    </row>
    <row r="153" spans="1:6" x14ac:dyDescent="0.2">
      <c r="A153" s="55" t="s">
        <v>100</v>
      </c>
      <c r="B153" s="44" t="s">
        <v>101</v>
      </c>
      <c r="C153" s="32">
        <v>77500</v>
      </c>
      <c r="D153" s="32">
        <v>77500</v>
      </c>
      <c r="E153" s="101"/>
      <c r="F153" s="101"/>
    </row>
    <row r="154" spans="1:6" x14ac:dyDescent="0.2">
      <c r="A154" s="55" t="s">
        <v>191</v>
      </c>
      <c r="B154" s="44" t="s">
        <v>192</v>
      </c>
      <c r="C154" s="32">
        <v>15000</v>
      </c>
      <c r="D154" s="32">
        <v>15000</v>
      </c>
      <c r="E154" s="101"/>
      <c r="F154" s="101"/>
    </row>
    <row r="155" spans="1:6" x14ac:dyDescent="0.2">
      <c r="A155" s="53" t="s">
        <v>316</v>
      </c>
      <c r="B155" s="54" t="s">
        <v>317</v>
      </c>
      <c r="C155" s="76">
        <v>1040625</v>
      </c>
      <c r="D155" s="76">
        <v>1040625</v>
      </c>
      <c r="E155" s="77">
        <v>142911.04999999999</v>
      </c>
      <c r="F155" s="77">
        <f t="shared" si="2"/>
        <v>13.733193993993991</v>
      </c>
    </row>
    <row r="156" spans="1:6" x14ac:dyDescent="0.2">
      <c r="A156" s="46" t="s">
        <v>276</v>
      </c>
      <c r="B156" s="44" t="s">
        <v>277</v>
      </c>
      <c r="C156" s="32">
        <v>266625</v>
      </c>
      <c r="D156" s="32">
        <v>266625</v>
      </c>
      <c r="E156" s="31">
        <v>57067.93</v>
      </c>
      <c r="F156" s="31">
        <f t="shared" si="2"/>
        <v>21.403818096577591</v>
      </c>
    </row>
    <row r="157" spans="1:6" x14ac:dyDescent="0.2">
      <c r="A157" s="55" t="s">
        <v>100</v>
      </c>
      <c r="B157" s="44" t="s">
        <v>101</v>
      </c>
      <c r="C157" s="32">
        <v>16625</v>
      </c>
      <c r="D157" s="32">
        <v>16625</v>
      </c>
      <c r="E157" s="31">
        <v>2332.5</v>
      </c>
      <c r="F157" s="31">
        <f t="shared" si="2"/>
        <v>14.030075187969926</v>
      </c>
    </row>
    <row r="158" spans="1:6" x14ac:dyDescent="0.2">
      <c r="A158" s="56" t="s">
        <v>135</v>
      </c>
      <c r="B158" s="44" t="s">
        <v>136</v>
      </c>
      <c r="C158" s="45"/>
      <c r="D158" s="45"/>
      <c r="E158" s="40">
        <v>2010</v>
      </c>
      <c r="F158" s="40"/>
    </row>
    <row r="159" spans="1:6" x14ac:dyDescent="0.2">
      <c r="A159" s="56" t="s">
        <v>143</v>
      </c>
      <c r="B159" s="44" t="s">
        <v>142</v>
      </c>
      <c r="C159" s="45"/>
      <c r="D159" s="45"/>
      <c r="E159" s="40">
        <v>322.5</v>
      </c>
      <c r="F159" s="40"/>
    </row>
    <row r="160" spans="1:6" x14ac:dyDescent="0.2">
      <c r="A160" s="55" t="s">
        <v>165</v>
      </c>
      <c r="B160" s="44" t="s">
        <v>166</v>
      </c>
      <c r="C160" s="32">
        <v>250000</v>
      </c>
      <c r="D160" s="32">
        <v>250000</v>
      </c>
      <c r="E160" s="31">
        <v>54735.43</v>
      </c>
      <c r="F160" s="31">
        <f t="shared" si="2"/>
        <v>21.894172000000001</v>
      </c>
    </row>
    <row r="161" spans="1:6" ht="25.5" x14ac:dyDescent="0.2">
      <c r="A161" s="56" t="s">
        <v>171</v>
      </c>
      <c r="B161" s="44" t="s">
        <v>370</v>
      </c>
      <c r="C161" s="45"/>
      <c r="D161" s="45"/>
      <c r="E161" s="40">
        <v>54735.43</v>
      </c>
      <c r="F161" s="40"/>
    </row>
    <row r="162" spans="1:6" x14ac:dyDescent="0.2">
      <c r="A162" s="46" t="s">
        <v>281</v>
      </c>
      <c r="B162" s="44" t="s">
        <v>282</v>
      </c>
      <c r="C162" s="32">
        <v>574000</v>
      </c>
      <c r="D162" s="32">
        <v>574000</v>
      </c>
      <c r="E162" s="31">
        <v>54002.86</v>
      </c>
      <c r="F162" s="31">
        <f t="shared" si="2"/>
        <v>9.4081637630662023</v>
      </c>
    </row>
    <row r="163" spans="1:6" x14ac:dyDescent="0.2">
      <c r="A163" s="55" t="s">
        <v>100</v>
      </c>
      <c r="B163" s="44" t="s">
        <v>101</v>
      </c>
      <c r="C163" s="32">
        <v>94000</v>
      </c>
      <c r="D163" s="32">
        <v>94000</v>
      </c>
      <c r="E163" s="31">
        <v>13217.5</v>
      </c>
      <c r="F163" s="31">
        <f t="shared" si="2"/>
        <v>14.061170212765958</v>
      </c>
    </row>
    <row r="164" spans="1:6" x14ac:dyDescent="0.2">
      <c r="A164" s="56" t="s">
        <v>135</v>
      </c>
      <c r="B164" s="44" t="s">
        <v>136</v>
      </c>
      <c r="C164" s="45"/>
      <c r="D164" s="45"/>
      <c r="E164" s="40">
        <v>11390</v>
      </c>
      <c r="F164" s="40"/>
    </row>
    <row r="165" spans="1:6" x14ac:dyDescent="0.2">
      <c r="A165" s="56" t="s">
        <v>143</v>
      </c>
      <c r="B165" s="44" t="s">
        <v>142</v>
      </c>
      <c r="C165" s="45"/>
      <c r="D165" s="45"/>
      <c r="E165" s="40">
        <v>1827.5</v>
      </c>
      <c r="F165" s="40"/>
    </row>
    <row r="166" spans="1:6" x14ac:dyDescent="0.2">
      <c r="A166" s="55" t="s">
        <v>165</v>
      </c>
      <c r="B166" s="44" t="s">
        <v>166</v>
      </c>
      <c r="C166" s="32">
        <v>480000</v>
      </c>
      <c r="D166" s="32">
        <v>480000</v>
      </c>
      <c r="E166" s="31">
        <v>40785.360000000001</v>
      </c>
      <c r="F166" s="31">
        <f t="shared" si="2"/>
        <v>8.49695</v>
      </c>
    </row>
    <row r="167" spans="1:6" ht="25.5" x14ac:dyDescent="0.2">
      <c r="A167" s="56" t="s">
        <v>171</v>
      </c>
      <c r="B167" s="44" t="s">
        <v>370</v>
      </c>
      <c r="C167" s="45"/>
      <c r="D167" s="45"/>
      <c r="E167" s="40">
        <v>40785.360000000001</v>
      </c>
      <c r="F167" s="40"/>
    </row>
    <row r="168" spans="1:6" x14ac:dyDescent="0.2">
      <c r="A168" s="46" t="s">
        <v>283</v>
      </c>
      <c r="B168" s="44" t="s">
        <v>284</v>
      </c>
      <c r="C168" s="32">
        <v>200000</v>
      </c>
      <c r="D168" s="32">
        <v>200000</v>
      </c>
      <c r="E168" s="31">
        <v>31840.26</v>
      </c>
      <c r="F168" s="31">
        <f t="shared" ref="F168:F230" si="3">+E168/D168*100</f>
        <v>15.920129999999999</v>
      </c>
    </row>
    <row r="169" spans="1:6" x14ac:dyDescent="0.2">
      <c r="A169" s="55" t="s">
        <v>165</v>
      </c>
      <c r="B169" s="44" t="s">
        <v>166</v>
      </c>
      <c r="C169" s="32">
        <v>200000</v>
      </c>
      <c r="D169" s="32">
        <v>200000</v>
      </c>
      <c r="E169" s="31">
        <v>31840.26</v>
      </c>
      <c r="F169" s="31">
        <f t="shared" si="3"/>
        <v>15.920129999999999</v>
      </c>
    </row>
    <row r="170" spans="1:6" ht="25.5" x14ac:dyDescent="0.2">
      <c r="A170" s="56" t="s">
        <v>174</v>
      </c>
      <c r="B170" s="44" t="s">
        <v>173</v>
      </c>
      <c r="C170" s="45"/>
      <c r="D170" s="45"/>
      <c r="E170" s="40">
        <v>31840.26</v>
      </c>
      <c r="F170" s="40"/>
    </row>
    <row r="171" spans="1:6" x14ac:dyDescent="0.2">
      <c r="A171" s="53" t="s">
        <v>318</v>
      </c>
      <c r="B171" s="54" t="s">
        <v>319</v>
      </c>
      <c r="C171" s="76">
        <v>200000</v>
      </c>
      <c r="D171" s="76">
        <v>200000</v>
      </c>
      <c r="E171" s="77">
        <v>8807.1299999999992</v>
      </c>
      <c r="F171" s="77">
        <f t="shared" si="3"/>
        <v>4.4035649999999995</v>
      </c>
    </row>
    <row r="172" spans="1:6" x14ac:dyDescent="0.2">
      <c r="A172" s="46" t="s">
        <v>274</v>
      </c>
      <c r="B172" s="44" t="s">
        <v>275</v>
      </c>
      <c r="C172" s="32">
        <v>200000</v>
      </c>
      <c r="D172" s="32">
        <v>200000</v>
      </c>
      <c r="E172" s="31">
        <v>8807.1299999999992</v>
      </c>
      <c r="F172" s="31">
        <f t="shared" si="3"/>
        <v>4.4035649999999995</v>
      </c>
    </row>
    <row r="173" spans="1:6" ht="25.5" x14ac:dyDescent="0.2">
      <c r="A173" s="55" t="s">
        <v>263</v>
      </c>
      <c r="B173" s="44" t="s">
        <v>381</v>
      </c>
      <c r="C173" s="32">
        <v>200000</v>
      </c>
      <c r="D173" s="32">
        <v>200000</v>
      </c>
      <c r="E173" s="31">
        <v>8807.1299999999992</v>
      </c>
      <c r="F173" s="31">
        <f t="shared" si="3"/>
        <v>4.4035649999999995</v>
      </c>
    </row>
    <row r="174" spans="1:6" ht="25.5" x14ac:dyDescent="0.2">
      <c r="A174" s="56" t="s">
        <v>265</v>
      </c>
      <c r="B174" s="44" t="s">
        <v>266</v>
      </c>
      <c r="C174" s="45"/>
      <c r="D174" s="45"/>
      <c r="E174" s="40">
        <v>8807.1299999999992</v>
      </c>
      <c r="F174" s="40"/>
    </row>
    <row r="175" spans="1:6" ht="25.5" x14ac:dyDescent="0.2">
      <c r="A175" s="53" t="s">
        <v>320</v>
      </c>
      <c r="B175" s="54" t="s">
        <v>321</v>
      </c>
      <c r="C175" s="76">
        <v>344738</v>
      </c>
      <c r="D175" s="76">
        <v>344738</v>
      </c>
      <c r="E175" s="77">
        <v>189819.1</v>
      </c>
      <c r="F175" s="77">
        <f t="shared" si="3"/>
        <v>55.061844067088629</v>
      </c>
    </row>
    <row r="176" spans="1:6" x14ac:dyDescent="0.2">
      <c r="A176" s="46" t="s">
        <v>274</v>
      </c>
      <c r="B176" s="44" t="s">
        <v>275</v>
      </c>
      <c r="C176" s="32">
        <v>344738</v>
      </c>
      <c r="D176" s="32">
        <v>344738</v>
      </c>
      <c r="E176" s="31">
        <v>189819.1</v>
      </c>
      <c r="F176" s="31">
        <f t="shared" si="3"/>
        <v>55.061844067088629</v>
      </c>
    </row>
    <row r="177" spans="1:6" x14ac:dyDescent="0.2">
      <c r="A177" s="55" t="s">
        <v>85</v>
      </c>
      <c r="B177" s="44" t="s">
        <v>86</v>
      </c>
      <c r="C177" s="32">
        <v>283480</v>
      </c>
      <c r="D177" s="32">
        <v>283480</v>
      </c>
      <c r="E177" s="31">
        <v>188605.12</v>
      </c>
      <c r="F177" s="31">
        <f t="shared" si="3"/>
        <v>66.532072809369268</v>
      </c>
    </row>
    <row r="178" spans="1:6" x14ac:dyDescent="0.2">
      <c r="A178" s="56" t="s">
        <v>89</v>
      </c>
      <c r="B178" s="44" t="s">
        <v>90</v>
      </c>
      <c r="C178" s="45"/>
      <c r="D178" s="45"/>
      <c r="E178" s="40">
        <v>158201.81</v>
      </c>
      <c r="F178" s="40"/>
    </row>
    <row r="179" spans="1:6" x14ac:dyDescent="0.2">
      <c r="A179" s="56" t="s">
        <v>95</v>
      </c>
      <c r="B179" s="44" t="s">
        <v>94</v>
      </c>
      <c r="C179" s="45"/>
      <c r="D179" s="45"/>
      <c r="E179" s="40">
        <v>4300</v>
      </c>
      <c r="F179" s="40"/>
    </row>
    <row r="180" spans="1:6" x14ac:dyDescent="0.2">
      <c r="A180" s="56" t="s">
        <v>98</v>
      </c>
      <c r="B180" s="44" t="s">
        <v>99</v>
      </c>
      <c r="C180" s="45"/>
      <c r="D180" s="45"/>
      <c r="E180" s="40">
        <v>26103.31</v>
      </c>
      <c r="F180" s="40"/>
    </row>
    <row r="181" spans="1:6" x14ac:dyDescent="0.2">
      <c r="A181" s="55" t="s">
        <v>100</v>
      </c>
      <c r="B181" s="44" t="s">
        <v>101</v>
      </c>
      <c r="C181" s="32">
        <v>52276</v>
      </c>
      <c r="D181" s="32">
        <v>52276</v>
      </c>
      <c r="E181" s="31">
        <v>1213.98</v>
      </c>
      <c r="F181" s="31">
        <f t="shared" si="3"/>
        <v>2.3222511286249903</v>
      </c>
    </row>
    <row r="182" spans="1:6" x14ac:dyDescent="0.2">
      <c r="A182" s="56" t="s">
        <v>106</v>
      </c>
      <c r="B182" s="44" t="s">
        <v>107</v>
      </c>
      <c r="C182" s="45"/>
      <c r="D182" s="45"/>
      <c r="E182" s="40">
        <v>1206.6600000000001</v>
      </c>
      <c r="F182" s="40"/>
    </row>
    <row r="183" spans="1:6" x14ac:dyDescent="0.2">
      <c r="A183" s="56" t="s">
        <v>108</v>
      </c>
      <c r="B183" s="44" t="s">
        <v>109</v>
      </c>
      <c r="C183" s="45"/>
      <c r="D183" s="45"/>
      <c r="E183" s="40">
        <v>7.32</v>
      </c>
      <c r="F183" s="40"/>
    </row>
    <row r="184" spans="1:6" x14ac:dyDescent="0.2">
      <c r="A184" s="55" t="s">
        <v>189</v>
      </c>
      <c r="B184" s="44" t="s">
        <v>190</v>
      </c>
      <c r="C184" s="32">
        <v>3982</v>
      </c>
      <c r="D184" s="32">
        <v>3982</v>
      </c>
      <c r="E184" s="101"/>
      <c r="F184" s="101">
        <f t="shared" si="3"/>
        <v>0</v>
      </c>
    </row>
    <row r="185" spans="1:6" x14ac:dyDescent="0.2">
      <c r="A185" s="55" t="s">
        <v>191</v>
      </c>
      <c r="B185" s="44" t="s">
        <v>192</v>
      </c>
      <c r="C185" s="32">
        <v>5000</v>
      </c>
      <c r="D185" s="32">
        <v>5000</v>
      </c>
      <c r="E185" s="101"/>
      <c r="F185" s="101">
        <f t="shared" si="3"/>
        <v>0</v>
      </c>
    </row>
    <row r="186" spans="1:6" x14ac:dyDescent="0.2">
      <c r="A186" s="53" t="s">
        <v>322</v>
      </c>
      <c r="B186" s="54" t="s">
        <v>323</v>
      </c>
      <c r="C186" s="76">
        <v>21000000</v>
      </c>
      <c r="D186" s="76">
        <v>21000000</v>
      </c>
      <c r="E186" s="77">
        <v>12378023.9</v>
      </c>
      <c r="F186" s="77">
        <f t="shared" si="3"/>
        <v>58.942970952380961</v>
      </c>
    </row>
    <row r="187" spans="1:6" x14ac:dyDescent="0.2">
      <c r="A187" s="46" t="s">
        <v>276</v>
      </c>
      <c r="B187" s="44" t="s">
        <v>277</v>
      </c>
      <c r="C187" s="32">
        <v>3000000</v>
      </c>
      <c r="D187" s="32">
        <v>3000000</v>
      </c>
      <c r="E187" s="31">
        <v>1844960.56</v>
      </c>
      <c r="F187" s="31">
        <f t="shared" si="3"/>
        <v>61.498685333333334</v>
      </c>
    </row>
    <row r="188" spans="1:6" x14ac:dyDescent="0.2">
      <c r="A188" s="55" t="s">
        <v>256</v>
      </c>
      <c r="B188" s="44" t="s">
        <v>380</v>
      </c>
      <c r="C188" s="32">
        <v>3000000</v>
      </c>
      <c r="D188" s="32">
        <v>3000000</v>
      </c>
      <c r="E188" s="31">
        <v>1844960.56</v>
      </c>
      <c r="F188" s="31">
        <f t="shared" si="3"/>
        <v>61.498685333333334</v>
      </c>
    </row>
    <row r="189" spans="1:6" ht="25.5" x14ac:dyDescent="0.2">
      <c r="A189" s="56" t="s">
        <v>259</v>
      </c>
      <c r="B189" s="44" t="s">
        <v>260</v>
      </c>
      <c r="C189" s="45"/>
      <c r="D189" s="45"/>
      <c r="E189" s="40">
        <v>60000</v>
      </c>
      <c r="F189" s="40"/>
    </row>
    <row r="190" spans="1:6" x14ac:dyDescent="0.2">
      <c r="A190" s="56" t="s">
        <v>261</v>
      </c>
      <c r="B190" s="44" t="s">
        <v>262</v>
      </c>
      <c r="C190" s="45"/>
      <c r="D190" s="45"/>
      <c r="E190" s="40">
        <v>1784960.56</v>
      </c>
      <c r="F190" s="40"/>
    </row>
    <row r="191" spans="1:6" x14ac:dyDescent="0.2">
      <c r="A191" s="46" t="s">
        <v>289</v>
      </c>
      <c r="B191" s="44" t="s">
        <v>290</v>
      </c>
      <c r="C191" s="32">
        <v>17000000</v>
      </c>
      <c r="D191" s="32">
        <v>17000000</v>
      </c>
      <c r="E191" s="31">
        <v>10454776.220000001</v>
      </c>
      <c r="F191" s="31">
        <f t="shared" si="3"/>
        <v>61.498683647058826</v>
      </c>
    </row>
    <row r="192" spans="1:6" x14ac:dyDescent="0.2">
      <c r="A192" s="55" t="s">
        <v>256</v>
      </c>
      <c r="B192" s="44" t="s">
        <v>380</v>
      </c>
      <c r="C192" s="32">
        <v>17000000</v>
      </c>
      <c r="D192" s="32">
        <v>17000000</v>
      </c>
      <c r="E192" s="31">
        <v>10454776.220000001</v>
      </c>
      <c r="F192" s="31">
        <f t="shared" si="3"/>
        <v>61.498683647058826</v>
      </c>
    </row>
    <row r="193" spans="1:6" ht="25.5" x14ac:dyDescent="0.2">
      <c r="A193" s="56" t="s">
        <v>259</v>
      </c>
      <c r="B193" s="44" t="s">
        <v>260</v>
      </c>
      <c r="C193" s="45"/>
      <c r="D193" s="45"/>
      <c r="E193" s="40">
        <v>340000</v>
      </c>
      <c r="F193" s="40"/>
    </row>
    <row r="194" spans="1:6" x14ac:dyDescent="0.2">
      <c r="A194" s="56" t="s">
        <v>261</v>
      </c>
      <c r="B194" s="44" t="s">
        <v>262</v>
      </c>
      <c r="C194" s="45"/>
      <c r="D194" s="45"/>
      <c r="E194" s="40">
        <v>10114776.220000001</v>
      </c>
      <c r="F194" s="40"/>
    </row>
    <row r="195" spans="1:6" x14ac:dyDescent="0.2">
      <c r="A195" s="46" t="s">
        <v>247</v>
      </c>
      <c r="B195" s="44" t="s">
        <v>295</v>
      </c>
      <c r="C195" s="32">
        <v>1000000</v>
      </c>
      <c r="D195" s="32">
        <v>1000000</v>
      </c>
      <c r="E195" s="31">
        <v>78287.12</v>
      </c>
      <c r="F195" s="31">
        <f t="shared" si="3"/>
        <v>7.8287120000000003</v>
      </c>
    </row>
    <row r="196" spans="1:6" x14ac:dyDescent="0.2">
      <c r="A196" s="55" t="s">
        <v>183</v>
      </c>
      <c r="B196" s="44" t="s">
        <v>373</v>
      </c>
      <c r="C196" s="32">
        <v>1000000</v>
      </c>
      <c r="D196" s="32">
        <v>1000000</v>
      </c>
      <c r="E196" s="31">
        <v>78287.12</v>
      </c>
      <c r="F196" s="31">
        <f t="shared" si="3"/>
        <v>7.8287120000000003</v>
      </c>
    </row>
    <row r="197" spans="1:6" ht="25.5" x14ac:dyDescent="0.2">
      <c r="A197" s="56" t="s">
        <v>186</v>
      </c>
      <c r="B197" s="44" t="s">
        <v>374</v>
      </c>
      <c r="C197" s="45"/>
      <c r="D197" s="45"/>
      <c r="E197" s="40">
        <v>78287.12</v>
      </c>
      <c r="F197" s="40"/>
    </row>
    <row r="198" spans="1:6" ht="25.5" x14ac:dyDescent="0.2">
      <c r="A198" s="53" t="s">
        <v>324</v>
      </c>
      <c r="B198" s="54" t="s">
        <v>325</v>
      </c>
      <c r="C198" s="76">
        <v>493303</v>
      </c>
      <c r="D198" s="76">
        <v>493303</v>
      </c>
      <c r="E198" s="77">
        <v>331518.53999999998</v>
      </c>
      <c r="F198" s="77">
        <f t="shared" si="3"/>
        <v>67.203836181819284</v>
      </c>
    </row>
    <row r="199" spans="1:6" x14ac:dyDescent="0.2">
      <c r="A199" s="46" t="s">
        <v>276</v>
      </c>
      <c r="B199" s="44" t="s">
        <v>277</v>
      </c>
      <c r="C199" s="32">
        <v>74506</v>
      </c>
      <c r="D199" s="32">
        <v>74506</v>
      </c>
      <c r="E199" s="31">
        <v>49727.85</v>
      </c>
      <c r="F199" s="31">
        <f t="shared" si="3"/>
        <v>66.743416637586222</v>
      </c>
    </row>
    <row r="200" spans="1:6" x14ac:dyDescent="0.2">
      <c r="A200" s="55" t="s">
        <v>85</v>
      </c>
      <c r="B200" s="44" t="s">
        <v>86</v>
      </c>
      <c r="C200" s="32">
        <v>53634</v>
      </c>
      <c r="D200" s="32">
        <v>53634</v>
      </c>
      <c r="E200" s="31">
        <v>48392.639999999999</v>
      </c>
      <c r="F200" s="31">
        <f t="shared" si="3"/>
        <v>90.227542230674572</v>
      </c>
    </row>
    <row r="201" spans="1:6" x14ac:dyDescent="0.2">
      <c r="A201" s="56" t="s">
        <v>89</v>
      </c>
      <c r="B201" s="44" t="s">
        <v>90</v>
      </c>
      <c r="C201" s="45"/>
      <c r="D201" s="45"/>
      <c r="E201" s="40">
        <v>41909.199999999997</v>
      </c>
      <c r="F201" s="40"/>
    </row>
    <row r="202" spans="1:6" x14ac:dyDescent="0.2">
      <c r="A202" s="56" t="s">
        <v>98</v>
      </c>
      <c r="B202" s="44" t="s">
        <v>99</v>
      </c>
      <c r="C202" s="45"/>
      <c r="D202" s="45"/>
      <c r="E202" s="40">
        <v>6483.44</v>
      </c>
      <c r="F202" s="40"/>
    </row>
    <row r="203" spans="1:6" x14ac:dyDescent="0.2">
      <c r="A203" s="55" t="s">
        <v>100</v>
      </c>
      <c r="B203" s="44" t="s">
        <v>101</v>
      </c>
      <c r="C203" s="32">
        <v>4772</v>
      </c>
      <c r="D203" s="32">
        <v>4772</v>
      </c>
      <c r="E203" s="31">
        <v>1269.32</v>
      </c>
      <c r="F203" s="31">
        <f t="shared" si="3"/>
        <v>26.599329421626152</v>
      </c>
    </row>
    <row r="204" spans="1:6" x14ac:dyDescent="0.2">
      <c r="A204" s="56" t="s">
        <v>104</v>
      </c>
      <c r="B204" s="44" t="s">
        <v>105</v>
      </c>
      <c r="C204" s="45"/>
      <c r="D204" s="45"/>
      <c r="E204" s="40">
        <v>455.17</v>
      </c>
      <c r="F204" s="40"/>
    </row>
    <row r="205" spans="1:6" x14ac:dyDescent="0.2">
      <c r="A205" s="56" t="s">
        <v>106</v>
      </c>
      <c r="B205" s="44" t="s">
        <v>107</v>
      </c>
      <c r="C205" s="45"/>
      <c r="D205" s="45"/>
      <c r="E205" s="40">
        <v>814.15</v>
      </c>
      <c r="F205" s="40"/>
    </row>
    <row r="206" spans="1:6" x14ac:dyDescent="0.2">
      <c r="A206" s="55" t="s">
        <v>157</v>
      </c>
      <c r="B206" s="44" t="s">
        <v>158</v>
      </c>
      <c r="C206" s="32">
        <v>100</v>
      </c>
      <c r="D206" s="32">
        <v>100</v>
      </c>
      <c r="E206" s="31">
        <v>65.89</v>
      </c>
      <c r="F206" s="31">
        <f t="shared" si="3"/>
        <v>65.89</v>
      </c>
    </row>
    <row r="207" spans="1:6" x14ac:dyDescent="0.2">
      <c r="A207" s="56" t="s">
        <v>161</v>
      </c>
      <c r="B207" s="44" t="s">
        <v>162</v>
      </c>
      <c r="C207" s="45"/>
      <c r="D207" s="45"/>
      <c r="E207" s="40">
        <v>65.89</v>
      </c>
      <c r="F207" s="40"/>
    </row>
    <row r="208" spans="1:6" x14ac:dyDescent="0.2">
      <c r="A208" s="55" t="s">
        <v>191</v>
      </c>
      <c r="B208" s="44" t="s">
        <v>192</v>
      </c>
      <c r="C208" s="32">
        <v>16000</v>
      </c>
      <c r="D208" s="32">
        <v>16000</v>
      </c>
      <c r="E208" s="101"/>
      <c r="F208" s="101">
        <f t="shared" si="3"/>
        <v>0</v>
      </c>
    </row>
    <row r="209" spans="1:6" x14ac:dyDescent="0.2">
      <c r="A209" s="46" t="s">
        <v>289</v>
      </c>
      <c r="B209" s="44" t="s">
        <v>290</v>
      </c>
      <c r="C209" s="32">
        <v>418797</v>
      </c>
      <c r="D209" s="32">
        <v>418797</v>
      </c>
      <c r="E209" s="31">
        <v>281790.69</v>
      </c>
      <c r="F209" s="31">
        <f t="shared" si="3"/>
        <v>67.285747032571862</v>
      </c>
    </row>
    <row r="210" spans="1:6" x14ac:dyDescent="0.2">
      <c r="A210" s="55" t="s">
        <v>85</v>
      </c>
      <c r="B210" s="44" t="s">
        <v>86</v>
      </c>
      <c r="C210" s="32">
        <v>303259</v>
      </c>
      <c r="D210" s="32">
        <v>303259</v>
      </c>
      <c r="E210" s="31">
        <v>274224.86</v>
      </c>
      <c r="F210" s="31">
        <f t="shared" si="3"/>
        <v>90.42595932849477</v>
      </c>
    </row>
    <row r="211" spans="1:6" x14ac:dyDescent="0.2">
      <c r="A211" s="56" t="s">
        <v>89</v>
      </c>
      <c r="B211" s="44" t="s">
        <v>90</v>
      </c>
      <c r="C211" s="45"/>
      <c r="D211" s="45"/>
      <c r="E211" s="40">
        <v>237485.41</v>
      </c>
      <c r="F211" s="40"/>
    </row>
    <row r="212" spans="1:6" x14ac:dyDescent="0.2">
      <c r="A212" s="56" t="s">
        <v>98</v>
      </c>
      <c r="B212" s="44" t="s">
        <v>99</v>
      </c>
      <c r="C212" s="45"/>
      <c r="D212" s="45"/>
      <c r="E212" s="40">
        <v>36739.449999999997</v>
      </c>
      <c r="F212" s="40"/>
    </row>
    <row r="213" spans="1:6" x14ac:dyDescent="0.2">
      <c r="A213" s="55" t="s">
        <v>100</v>
      </c>
      <c r="B213" s="44" t="s">
        <v>101</v>
      </c>
      <c r="C213" s="32">
        <v>26038</v>
      </c>
      <c r="D213" s="32">
        <v>26038</v>
      </c>
      <c r="E213" s="31">
        <v>7192.48</v>
      </c>
      <c r="F213" s="31">
        <f t="shared" si="3"/>
        <v>27.623012520162838</v>
      </c>
    </row>
    <row r="214" spans="1:6" x14ac:dyDescent="0.2">
      <c r="A214" s="56" t="s">
        <v>104</v>
      </c>
      <c r="B214" s="44" t="s">
        <v>105</v>
      </c>
      <c r="C214" s="45"/>
      <c r="D214" s="45"/>
      <c r="E214" s="40">
        <v>2579.1799999999998</v>
      </c>
      <c r="F214" s="40"/>
    </row>
    <row r="215" spans="1:6" x14ac:dyDescent="0.2">
      <c r="A215" s="56" t="s">
        <v>106</v>
      </c>
      <c r="B215" s="44" t="s">
        <v>107</v>
      </c>
      <c r="C215" s="45"/>
      <c r="D215" s="45"/>
      <c r="E215" s="40">
        <v>4613.3</v>
      </c>
      <c r="F215" s="40"/>
    </row>
    <row r="216" spans="1:6" x14ac:dyDescent="0.2">
      <c r="A216" s="55" t="s">
        <v>157</v>
      </c>
      <c r="B216" s="44" t="s">
        <v>158</v>
      </c>
      <c r="C216" s="32">
        <v>500</v>
      </c>
      <c r="D216" s="32">
        <v>500</v>
      </c>
      <c r="E216" s="31">
        <v>373.35</v>
      </c>
      <c r="F216" s="31">
        <f t="shared" si="3"/>
        <v>74.67</v>
      </c>
    </row>
    <row r="217" spans="1:6" x14ac:dyDescent="0.2">
      <c r="A217" s="56" t="s">
        <v>161</v>
      </c>
      <c r="B217" s="44" t="s">
        <v>162</v>
      </c>
      <c r="C217" s="45"/>
      <c r="D217" s="45"/>
      <c r="E217" s="40">
        <v>373.35</v>
      </c>
      <c r="F217" s="40"/>
    </row>
    <row r="218" spans="1:6" x14ac:dyDescent="0.2">
      <c r="A218" s="55" t="s">
        <v>191</v>
      </c>
      <c r="B218" s="44" t="s">
        <v>192</v>
      </c>
      <c r="C218" s="32">
        <v>89000</v>
      </c>
      <c r="D218" s="32">
        <v>89000</v>
      </c>
      <c r="E218" s="101"/>
      <c r="F218" s="101">
        <f t="shared" si="3"/>
        <v>0</v>
      </c>
    </row>
    <row r="219" spans="1:6" ht="25.5" x14ac:dyDescent="0.2">
      <c r="A219" s="53" t="s">
        <v>326</v>
      </c>
      <c r="B219" s="54" t="s">
        <v>384</v>
      </c>
      <c r="C219" s="76">
        <v>6000000</v>
      </c>
      <c r="D219" s="76">
        <v>6000000</v>
      </c>
      <c r="E219" s="77">
        <v>102162.38</v>
      </c>
      <c r="F219" s="77">
        <f t="shared" si="3"/>
        <v>1.7027063333333334</v>
      </c>
    </row>
    <row r="220" spans="1:6" x14ac:dyDescent="0.2">
      <c r="A220" s="46" t="s">
        <v>293</v>
      </c>
      <c r="B220" s="44" t="s">
        <v>294</v>
      </c>
      <c r="C220" s="32">
        <v>6000000</v>
      </c>
      <c r="D220" s="32">
        <v>6000000</v>
      </c>
      <c r="E220" s="31">
        <v>102162.38</v>
      </c>
      <c r="F220" s="31">
        <f t="shared" si="3"/>
        <v>1.7027063333333334</v>
      </c>
    </row>
    <row r="221" spans="1:6" x14ac:dyDescent="0.2">
      <c r="A221" s="55" t="s">
        <v>165</v>
      </c>
      <c r="B221" s="44" t="s">
        <v>166</v>
      </c>
      <c r="C221" s="32">
        <v>6000000</v>
      </c>
      <c r="D221" s="32">
        <v>6000000</v>
      </c>
      <c r="E221" s="31">
        <v>102162.38</v>
      </c>
      <c r="F221" s="31">
        <f t="shared" si="3"/>
        <v>1.7027063333333334</v>
      </c>
    </row>
    <row r="222" spans="1:6" ht="25.5" x14ac:dyDescent="0.2">
      <c r="A222" s="56" t="s">
        <v>174</v>
      </c>
      <c r="B222" s="44" t="s">
        <v>173</v>
      </c>
      <c r="C222" s="45"/>
      <c r="D222" s="45"/>
      <c r="E222" s="40">
        <v>102162.38</v>
      </c>
      <c r="F222" s="40"/>
    </row>
    <row r="223" spans="1:6" ht="25.5" x14ac:dyDescent="0.2">
      <c r="A223" s="53" t="s">
        <v>327</v>
      </c>
      <c r="B223" s="54" t="s">
        <v>328</v>
      </c>
      <c r="C223" s="76">
        <v>38000000</v>
      </c>
      <c r="D223" s="76">
        <v>38000000</v>
      </c>
      <c r="E223" s="77">
        <v>9435618.6799999997</v>
      </c>
      <c r="F223" s="77">
        <f t="shared" si="3"/>
        <v>24.83057547368421</v>
      </c>
    </row>
    <row r="224" spans="1:6" x14ac:dyDescent="0.2">
      <c r="A224" s="46" t="s">
        <v>287</v>
      </c>
      <c r="B224" s="44" t="s">
        <v>288</v>
      </c>
      <c r="C224" s="32">
        <v>38000000</v>
      </c>
      <c r="D224" s="32">
        <v>38000000</v>
      </c>
      <c r="E224" s="31">
        <v>9435618.6799999997</v>
      </c>
      <c r="F224" s="31">
        <f t="shared" si="3"/>
        <v>24.83057547368421</v>
      </c>
    </row>
    <row r="225" spans="1:6" x14ac:dyDescent="0.2">
      <c r="A225" s="55" t="s">
        <v>256</v>
      </c>
      <c r="B225" s="44" t="s">
        <v>380</v>
      </c>
      <c r="C225" s="32">
        <v>38000000</v>
      </c>
      <c r="D225" s="32">
        <v>38000000</v>
      </c>
      <c r="E225" s="31">
        <v>9435618.6799999997</v>
      </c>
      <c r="F225" s="31">
        <f t="shared" si="3"/>
        <v>24.83057547368421</v>
      </c>
    </row>
    <row r="226" spans="1:6" ht="25.5" x14ac:dyDescent="0.2">
      <c r="A226" s="56" t="s">
        <v>259</v>
      </c>
      <c r="B226" s="44" t="s">
        <v>260</v>
      </c>
      <c r="C226" s="45"/>
      <c r="D226" s="45"/>
      <c r="E226" s="40">
        <v>7489938.2000000002</v>
      </c>
      <c r="F226" s="40"/>
    </row>
    <row r="227" spans="1:6" x14ac:dyDescent="0.2">
      <c r="A227" s="56" t="s">
        <v>261</v>
      </c>
      <c r="B227" s="44" t="s">
        <v>262</v>
      </c>
      <c r="C227" s="45"/>
      <c r="D227" s="45"/>
      <c r="E227" s="40">
        <v>1945680.48</v>
      </c>
      <c r="F227" s="40"/>
    </row>
    <row r="228" spans="1:6" ht="25.5" x14ac:dyDescent="0.2">
      <c r="A228" s="53" t="s">
        <v>329</v>
      </c>
      <c r="B228" s="54" t="s">
        <v>385</v>
      </c>
      <c r="C228" s="76">
        <v>119000</v>
      </c>
      <c r="D228" s="76">
        <v>119000</v>
      </c>
      <c r="E228" s="77">
        <v>38111.370000000003</v>
      </c>
      <c r="F228" s="77">
        <f t="shared" si="3"/>
        <v>32.026361344537818</v>
      </c>
    </row>
    <row r="229" spans="1:6" x14ac:dyDescent="0.2">
      <c r="A229" s="46" t="s">
        <v>256</v>
      </c>
      <c r="B229" s="44" t="s">
        <v>278</v>
      </c>
      <c r="C229" s="32">
        <v>59500</v>
      </c>
      <c r="D229" s="32">
        <v>59500</v>
      </c>
      <c r="E229" s="31">
        <v>19055.71</v>
      </c>
      <c r="F229" s="31">
        <f t="shared" si="3"/>
        <v>32.026403361344535</v>
      </c>
    </row>
    <row r="230" spans="1:6" x14ac:dyDescent="0.2">
      <c r="A230" s="55" t="s">
        <v>85</v>
      </c>
      <c r="B230" s="44" t="s">
        <v>86</v>
      </c>
      <c r="C230" s="32">
        <v>36500</v>
      </c>
      <c r="D230" s="32">
        <v>36500</v>
      </c>
      <c r="E230" s="31">
        <v>18774.939999999999</v>
      </c>
      <c r="F230" s="31">
        <f t="shared" si="3"/>
        <v>51.438191780821917</v>
      </c>
    </row>
    <row r="231" spans="1:6" x14ac:dyDescent="0.2">
      <c r="A231" s="56" t="s">
        <v>89</v>
      </c>
      <c r="B231" s="44" t="s">
        <v>90</v>
      </c>
      <c r="C231" s="45"/>
      <c r="D231" s="45"/>
      <c r="E231" s="40">
        <v>15636.48</v>
      </c>
      <c r="F231" s="40"/>
    </row>
    <row r="232" spans="1:6" x14ac:dyDescent="0.2">
      <c r="A232" s="56" t="s">
        <v>91</v>
      </c>
      <c r="B232" s="44" t="s">
        <v>92</v>
      </c>
      <c r="C232" s="45"/>
      <c r="D232" s="45"/>
      <c r="E232" s="40">
        <v>170.34</v>
      </c>
      <c r="F232" s="40"/>
    </row>
    <row r="233" spans="1:6" x14ac:dyDescent="0.2">
      <c r="A233" s="56" t="s">
        <v>95</v>
      </c>
      <c r="B233" s="44" t="s">
        <v>94</v>
      </c>
      <c r="C233" s="45"/>
      <c r="D233" s="45"/>
      <c r="E233" s="40">
        <v>360</v>
      </c>
      <c r="F233" s="40"/>
    </row>
    <row r="234" spans="1:6" x14ac:dyDescent="0.2">
      <c r="A234" s="56" t="s">
        <v>98</v>
      </c>
      <c r="B234" s="44" t="s">
        <v>99</v>
      </c>
      <c r="C234" s="45"/>
      <c r="D234" s="45"/>
      <c r="E234" s="40">
        <v>2608.12</v>
      </c>
      <c r="F234" s="40"/>
    </row>
    <row r="235" spans="1:6" x14ac:dyDescent="0.2">
      <c r="A235" s="55" t="s">
        <v>100</v>
      </c>
      <c r="B235" s="44" t="s">
        <v>101</v>
      </c>
      <c r="C235" s="32">
        <v>23000</v>
      </c>
      <c r="D235" s="32">
        <v>23000</v>
      </c>
      <c r="E235" s="31">
        <v>280.77</v>
      </c>
      <c r="F235" s="31">
        <f t="shared" ref="F235:F274" si="4">+E235/D235*100</f>
        <v>1.2207391304347825</v>
      </c>
    </row>
    <row r="236" spans="1:6" x14ac:dyDescent="0.2">
      <c r="A236" s="56" t="s">
        <v>106</v>
      </c>
      <c r="B236" s="44" t="s">
        <v>107</v>
      </c>
      <c r="C236" s="45"/>
      <c r="D236" s="45"/>
      <c r="E236" s="40">
        <v>280.77</v>
      </c>
      <c r="F236" s="40"/>
    </row>
    <row r="237" spans="1:6" x14ac:dyDescent="0.2">
      <c r="A237" s="46" t="s">
        <v>293</v>
      </c>
      <c r="B237" s="44" t="s">
        <v>294</v>
      </c>
      <c r="C237" s="32">
        <v>59500</v>
      </c>
      <c r="D237" s="32">
        <v>59500</v>
      </c>
      <c r="E237" s="31">
        <v>19055.66</v>
      </c>
      <c r="F237" s="31">
        <f t="shared" si="4"/>
        <v>32.026319327731088</v>
      </c>
    </row>
    <row r="238" spans="1:6" x14ac:dyDescent="0.2">
      <c r="A238" s="55" t="s">
        <v>85</v>
      </c>
      <c r="B238" s="44" t="s">
        <v>86</v>
      </c>
      <c r="C238" s="32">
        <v>36500</v>
      </c>
      <c r="D238" s="32">
        <v>36500</v>
      </c>
      <c r="E238" s="31">
        <v>18774.93</v>
      </c>
      <c r="F238" s="31">
        <f t="shared" si="4"/>
        <v>51.438164383561649</v>
      </c>
    </row>
    <row r="239" spans="1:6" x14ac:dyDescent="0.2">
      <c r="A239" s="56" t="s">
        <v>89</v>
      </c>
      <c r="B239" s="44" t="s">
        <v>90</v>
      </c>
      <c r="C239" s="45"/>
      <c r="D239" s="45"/>
      <c r="E239" s="40">
        <v>15636.48</v>
      </c>
      <c r="F239" s="40"/>
    </row>
    <row r="240" spans="1:6" x14ac:dyDescent="0.2">
      <c r="A240" s="56" t="s">
        <v>91</v>
      </c>
      <c r="B240" s="44" t="s">
        <v>92</v>
      </c>
      <c r="C240" s="45"/>
      <c r="D240" s="45"/>
      <c r="E240" s="40">
        <v>170.34</v>
      </c>
      <c r="F240" s="40"/>
    </row>
    <row r="241" spans="1:6" x14ac:dyDescent="0.2">
      <c r="A241" s="56" t="s">
        <v>95</v>
      </c>
      <c r="B241" s="44" t="s">
        <v>94</v>
      </c>
      <c r="C241" s="45"/>
      <c r="D241" s="45"/>
      <c r="E241" s="40">
        <v>360</v>
      </c>
      <c r="F241" s="40"/>
    </row>
    <row r="242" spans="1:6" x14ac:dyDescent="0.2">
      <c r="A242" s="56" t="s">
        <v>98</v>
      </c>
      <c r="B242" s="44" t="s">
        <v>99</v>
      </c>
      <c r="C242" s="45"/>
      <c r="D242" s="45"/>
      <c r="E242" s="40">
        <v>2608.11</v>
      </c>
      <c r="F242" s="40"/>
    </row>
    <row r="243" spans="1:6" x14ac:dyDescent="0.2">
      <c r="A243" s="55" t="s">
        <v>100</v>
      </c>
      <c r="B243" s="44" t="s">
        <v>101</v>
      </c>
      <c r="C243" s="32">
        <v>23000</v>
      </c>
      <c r="D243" s="32">
        <v>23000</v>
      </c>
      <c r="E243" s="31">
        <v>280.73</v>
      </c>
      <c r="F243" s="31">
        <f t="shared" si="4"/>
        <v>1.2205652173913044</v>
      </c>
    </row>
    <row r="244" spans="1:6" x14ac:dyDescent="0.2">
      <c r="A244" s="56" t="s">
        <v>106</v>
      </c>
      <c r="B244" s="44" t="s">
        <v>107</v>
      </c>
      <c r="C244" s="45"/>
      <c r="D244" s="45"/>
      <c r="E244" s="40">
        <v>280.73</v>
      </c>
      <c r="F244" s="40"/>
    </row>
    <row r="245" spans="1:6" x14ac:dyDescent="0.2">
      <c r="A245" s="53" t="s">
        <v>330</v>
      </c>
      <c r="B245" s="54" t="s">
        <v>331</v>
      </c>
      <c r="C245" s="76">
        <v>8173831</v>
      </c>
      <c r="D245" s="76">
        <v>8173831</v>
      </c>
      <c r="E245" s="77">
        <v>382842.76</v>
      </c>
      <c r="F245" s="77">
        <f t="shared" si="4"/>
        <v>4.6837616290329471</v>
      </c>
    </row>
    <row r="246" spans="1:6" x14ac:dyDescent="0.2">
      <c r="A246" s="46" t="s">
        <v>276</v>
      </c>
      <c r="B246" s="44" t="s">
        <v>277</v>
      </c>
      <c r="C246" s="32">
        <v>97512</v>
      </c>
      <c r="D246" s="32">
        <v>97512</v>
      </c>
      <c r="E246" s="31">
        <v>16813.439999999999</v>
      </c>
      <c r="F246" s="31">
        <f t="shared" si="4"/>
        <v>17.242431700713755</v>
      </c>
    </row>
    <row r="247" spans="1:6" x14ac:dyDescent="0.2">
      <c r="A247" s="55" t="s">
        <v>85</v>
      </c>
      <c r="B247" s="44" t="s">
        <v>86</v>
      </c>
      <c r="C247" s="32">
        <v>35931</v>
      </c>
      <c r="D247" s="32">
        <v>35931</v>
      </c>
      <c r="E247" s="31">
        <v>14696.59</v>
      </c>
      <c r="F247" s="31">
        <f t="shared" si="4"/>
        <v>40.902257103893575</v>
      </c>
    </row>
    <row r="248" spans="1:6" x14ac:dyDescent="0.2">
      <c r="A248" s="56" t="s">
        <v>89</v>
      </c>
      <c r="B248" s="44" t="s">
        <v>90</v>
      </c>
      <c r="C248" s="45"/>
      <c r="D248" s="45"/>
      <c r="E248" s="40">
        <v>12281.89</v>
      </c>
      <c r="F248" s="40"/>
    </row>
    <row r="249" spans="1:6" x14ac:dyDescent="0.2">
      <c r="A249" s="56" t="s">
        <v>91</v>
      </c>
      <c r="B249" s="44" t="s">
        <v>92</v>
      </c>
      <c r="C249" s="45"/>
      <c r="D249" s="45"/>
      <c r="E249" s="40">
        <v>235.99</v>
      </c>
      <c r="F249" s="40"/>
    </row>
    <row r="250" spans="1:6" x14ac:dyDescent="0.2">
      <c r="A250" s="56" t="s">
        <v>95</v>
      </c>
      <c r="B250" s="44" t="s">
        <v>94</v>
      </c>
      <c r="C250" s="45"/>
      <c r="D250" s="45"/>
      <c r="E250" s="40">
        <v>76.5</v>
      </c>
      <c r="F250" s="40"/>
    </row>
    <row r="251" spans="1:6" x14ac:dyDescent="0.2">
      <c r="A251" s="56" t="s">
        <v>98</v>
      </c>
      <c r="B251" s="44" t="s">
        <v>99</v>
      </c>
      <c r="C251" s="45"/>
      <c r="D251" s="45"/>
      <c r="E251" s="40">
        <v>2102.21</v>
      </c>
      <c r="F251" s="40"/>
    </row>
    <row r="252" spans="1:6" x14ac:dyDescent="0.2">
      <c r="A252" s="55" t="s">
        <v>100</v>
      </c>
      <c r="B252" s="44" t="s">
        <v>101</v>
      </c>
      <c r="C252" s="32">
        <v>61581</v>
      </c>
      <c r="D252" s="32">
        <v>61581</v>
      </c>
      <c r="E252" s="31">
        <v>2116.85</v>
      </c>
      <c r="F252" s="31">
        <f t="shared" si="4"/>
        <v>3.4375050746171705</v>
      </c>
    </row>
    <row r="253" spans="1:6" x14ac:dyDescent="0.2">
      <c r="A253" s="56" t="s">
        <v>104</v>
      </c>
      <c r="B253" s="44" t="s">
        <v>105</v>
      </c>
      <c r="C253" s="45"/>
      <c r="D253" s="45"/>
      <c r="E253" s="40">
        <v>275.02</v>
      </c>
      <c r="F253" s="40"/>
    </row>
    <row r="254" spans="1:6" x14ac:dyDescent="0.2">
      <c r="A254" s="56" t="s">
        <v>106</v>
      </c>
      <c r="B254" s="44" t="s">
        <v>107</v>
      </c>
      <c r="C254" s="45"/>
      <c r="D254" s="45"/>
      <c r="E254" s="40">
        <v>455.65</v>
      </c>
      <c r="F254" s="40"/>
    </row>
    <row r="255" spans="1:6" x14ac:dyDescent="0.2">
      <c r="A255" s="56" t="s">
        <v>110</v>
      </c>
      <c r="B255" s="44" t="s">
        <v>111</v>
      </c>
      <c r="C255" s="45"/>
      <c r="D255" s="45"/>
      <c r="E255" s="40">
        <v>186.39</v>
      </c>
      <c r="F255" s="40"/>
    </row>
    <row r="256" spans="1:6" x14ac:dyDescent="0.2">
      <c r="A256" s="56" t="s">
        <v>131</v>
      </c>
      <c r="B256" s="44" t="s">
        <v>132</v>
      </c>
      <c r="C256" s="45"/>
      <c r="D256" s="45"/>
      <c r="E256" s="40">
        <v>67.87</v>
      </c>
      <c r="F256" s="40"/>
    </row>
    <row r="257" spans="1:6" x14ac:dyDescent="0.2">
      <c r="A257" s="56" t="s">
        <v>137</v>
      </c>
      <c r="B257" s="44" t="s">
        <v>138</v>
      </c>
      <c r="C257" s="45"/>
      <c r="D257" s="45"/>
      <c r="E257" s="40">
        <v>687.31</v>
      </c>
      <c r="F257" s="40"/>
    </row>
    <row r="258" spans="1:6" x14ac:dyDescent="0.2">
      <c r="A258" s="56" t="s">
        <v>143</v>
      </c>
      <c r="B258" s="44" t="s">
        <v>142</v>
      </c>
      <c r="C258" s="45"/>
      <c r="D258" s="45"/>
      <c r="E258" s="40">
        <v>84.52</v>
      </c>
      <c r="F258" s="40"/>
    </row>
    <row r="259" spans="1:6" x14ac:dyDescent="0.2">
      <c r="A259" s="56" t="s">
        <v>150</v>
      </c>
      <c r="B259" s="44" t="s">
        <v>151</v>
      </c>
      <c r="C259" s="45"/>
      <c r="D259" s="45"/>
      <c r="E259" s="40">
        <v>360.09</v>
      </c>
      <c r="F259" s="40"/>
    </row>
    <row r="260" spans="1:6" x14ac:dyDescent="0.2">
      <c r="A260" s="46" t="s">
        <v>279</v>
      </c>
      <c r="B260" s="44" t="s">
        <v>280</v>
      </c>
      <c r="C260" s="32">
        <v>2770909</v>
      </c>
      <c r="D260" s="32">
        <v>2770909</v>
      </c>
      <c r="E260" s="31">
        <v>366029.32</v>
      </c>
      <c r="F260" s="31">
        <f t="shared" si="4"/>
        <v>13.209719987195538</v>
      </c>
    </row>
    <row r="261" spans="1:6" x14ac:dyDescent="0.2">
      <c r="A261" s="55" t="s">
        <v>85</v>
      </c>
      <c r="B261" s="44" t="s">
        <v>86</v>
      </c>
      <c r="C261" s="32">
        <v>201285</v>
      </c>
      <c r="D261" s="32">
        <v>201285</v>
      </c>
      <c r="E261" s="31">
        <v>83280.86</v>
      </c>
      <c r="F261" s="31">
        <f t="shared" si="4"/>
        <v>41.374598206523089</v>
      </c>
    </row>
    <row r="262" spans="1:6" x14ac:dyDescent="0.2">
      <c r="A262" s="56" t="s">
        <v>89</v>
      </c>
      <c r="B262" s="44" t="s">
        <v>90</v>
      </c>
      <c r="C262" s="45"/>
      <c r="D262" s="45"/>
      <c r="E262" s="40">
        <v>69597.42</v>
      </c>
      <c r="F262" s="40"/>
    </row>
    <row r="263" spans="1:6" x14ac:dyDescent="0.2">
      <c r="A263" s="56" t="s">
        <v>91</v>
      </c>
      <c r="B263" s="44" t="s">
        <v>92</v>
      </c>
      <c r="C263" s="45"/>
      <c r="D263" s="45"/>
      <c r="E263" s="40">
        <v>1337.3</v>
      </c>
      <c r="F263" s="40"/>
    </row>
    <row r="264" spans="1:6" x14ac:dyDescent="0.2">
      <c r="A264" s="56" t="s">
        <v>95</v>
      </c>
      <c r="B264" s="44" t="s">
        <v>94</v>
      </c>
      <c r="C264" s="45"/>
      <c r="D264" s="45"/>
      <c r="E264" s="40">
        <v>433.5</v>
      </c>
      <c r="F264" s="40"/>
    </row>
    <row r="265" spans="1:6" x14ac:dyDescent="0.2">
      <c r="A265" s="56" t="s">
        <v>98</v>
      </c>
      <c r="B265" s="44" t="s">
        <v>99</v>
      </c>
      <c r="C265" s="45"/>
      <c r="D265" s="45"/>
      <c r="E265" s="40">
        <v>11912.64</v>
      </c>
      <c r="F265" s="40"/>
    </row>
    <row r="266" spans="1:6" x14ac:dyDescent="0.2">
      <c r="A266" s="55" t="s">
        <v>100</v>
      </c>
      <c r="B266" s="44" t="s">
        <v>101</v>
      </c>
      <c r="C266" s="32">
        <v>338284</v>
      </c>
      <c r="D266" s="32">
        <v>338284</v>
      </c>
      <c r="E266" s="31">
        <v>11995.47</v>
      </c>
      <c r="F266" s="31">
        <f t="shared" si="4"/>
        <v>3.5459761620413617</v>
      </c>
    </row>
    <row r="267" spans="1:6" x14ac:dyDescent="0.2">
      <c r="A267" s="56" t="s">
        <v>104</v>
      </c>
      <c r="B267" s="44" t="s">
        <v>105</v>
      </c>
      <c r="C267" s="45"/>
      <c r="D267" s="45"/>
      <c r="E267" s="40">
        <v>1558.4</v>
      </c>
      <c r="F267" s="40"/>
    </row>
    <row r="268" spans="1:6" x14ac:dyDescent="0.2">
      <c r="A268" s="56" t="s">
        <v>106</v>
      </c>
      <c r="B268" s="44" t="s">
        <v>107</v>
      </c>
      <c r="C268" s="45"/>
      <c r="D268" s="45"/>
      <c r="E268" s="40">
        <v>2582</v>
      </c>
      <c r="F268" s="40"/>
    </row>
    <row r="269" spans="1:6" x14ac:dyDescent="0.2">
      <c r="A269" s="56" t="s">
        <v>110</v>
      </c>
      <c r="B269" s="44" t="s">
        <v>111</v>
      </c>
      <c r="C269" s="45"/>
      <c r="D269" s="45"/>
      <c r="E269" s="40">
        <v>1056.1099999999999</v>
      </c>
      <c r="F269" s="40"/>
    </row>
    <row r="270" spans="1:6" x14ac:dyDescent="0.2">
      <c r="A270" s="56" t="s">
        <v>131</v>
      </c>
      <c r="B270" s="44" t="s">
        <v>132</v>
      </c>
      <c r="C270" s="45"/>
      <c r="D270" s="45"/>
      <c r="E270" s="40">
        <v>384.62</v>
      </c>
      <c r="F270" s="40"/>
    </row>
    <row r="271" spans="1:6" x14ac:dyDescent="0.2">
      <c r="A271" s="56" t="s">
        <v>137</v>
      </c>
      <c r="B271" s="44" t="s">
        <v>138</v>
      </c>
      <c r="C271" s="45"/>
      <c r="D271" s="45"/>
      <c r="E271" s="40">
        <v>3894.82</v>
      </c>
      <c r="F271" s="40"/>
    </row>
    <row r="272" spans="1:6" x14ac:dyDescent="0.2">
      <c r="A272" s="56" t="s">
        <v>143</v>
      </c>
      <c r="B272" s="44" t="s">
        <v>142</v>
      </c>
      <c r="C272" s="45"/>
      <c r="D272" s="45"/>
      <c r="E272" s="40">
        <v>478.99</v>
      </c>
      <c r="F272" s="40"/>
    </row>
    <row r="273" spans="1:6" x14ac:dyDescent="0.2">
      <c r="A273" s="56" t="s">
        <v>150</v>
      </c>
      <c r="B273" s="44" t="s">
        <v>151</v>
      </c>
      <c r="C273" s="45"/>
      <c r="D273" s="45"/>
      <c r="E273" s="40">
        <v>2040.53</v>
      </c>
      <c r="F273" s="40"/>
    </row>
    <row r="274" spans="1:6" x14ac:dyDescent="0.2">
      <c r="A274" s="55" t="s">
        <v>165</v>
      </c>
      <c r="B274" s="44" t="s">
        <v>166</v>
      </c>
      <c r="C274" s="32">
        <v>2231340</v>
      </c>
      <c r="D274" s="32">
        <v>2231340</v>
      </c>
      <c r="E274" s="31">
        <v>270752.99</v>
      </c>
      <c r="F274" s="31">
        <f t="shared" si="4"/>
        <v>12.134098344492546</v>
      </c>
    </row>
    <row r="275" spans="1:6" ht="25.5" x14ac:dyDescent="0.2">
      <c r="A275" s="56" t="s">
        <v>174</v>
      </c>
      <c r="B275" s="44" t="s">
        <v>173</v>
      </c>
      <c r="C275" s="45"/>
      <c r="D275" s="45"/>
      <c r="E275" s="40">
        <v>270752.99</v>
      </c>
      <c r="F275" s="40"/>
    </row>
    <row r="276" spans="1:6" x14ac:dyDescent="0.2">
      <c r="A276" s="46" t="s">
        <v>283</v>
      </c>
      <c r="B276" s="44" t="s">
        <v>284</v>
      </c>
      <c r="C276" s="32">
        <v>5305410</v>
      </c>
      <c r="D276" s="32">
        <v>5305410</v>
      </c>
      <c r="E276" s="101"/>
      <c r="F276" s="101"/>
    </row>
    <row r="277" spans="1:6" x14ac:dyDescent="0.2">
      <c r="A277" s="55" t="s">
        <v>85</v>
      </c>
      <c r="B277" s="44" t="s">
        <v>86</v>
      </c>
      <c r="C277" s="32">
        <v>100600</v>
      </c>
      <c r="D277" s="32">
        <v>100600</v>
      </c>
      <c r="E277" s="101"/>
      <c r="F277" s="101"/>
    </row>
    <row r="278" spans="1:6" x14ac:dyDescent="0.2">
      <c r="A278" s="55" t="s">
        <v>100</v>
      </c>
      <c r="B278" s="44" t="s">
        <v>101</v>
      </c>
      <c r="C278" s="32">
        <v>173470</v>
      </c>
      <c r="D278" s="32">
        <v>173470</v>
      </c>
      <c r="E278" s="101"/>
      <c r="F278" s="101"/>
    </row>
    <row r="279" spans="1:6" x14ac:dyDescent="0.2">
      <c r="A279" s="55" t="s">
        <v>165</v>
      </c>
      <c r="B279" s="44" t="s">
        <v>166</v>
      </c>
      <c r="C279" s="32">
        <v>5031340</v>
      </c>
      <c r="D279" s="32">
        <v>5031340</v>
      </c>
      <c r="E279" s="101"/>
      <c r="F279" s="101"/>
    </row>
    <row r="280" spans="1:6" x14ac:dyDescent="0.2">
      <c r="A280" s="53" t="s">
        <v>332</v>
      </c>
      <c r="B280" s="54" t="s">
        <v>333</v>
      </c>
      <c r="C280" s="76">
        <v>1818634</v>
      </c>
      <c r="D280" s="76">
        <v>1818634</v>
      </c>
      <c r="E280" s="102"/>
      <c r="F280" s="102"/>
    </row>
    <row r="281" spans="1:6" x14ac:dyDescent="0.2">
      <c r="A281" s="46" t="s">
        <v>276</v>
      </c>
      <c r="B281" s="44" t="s">
        <v>277</v>
      </c>
      <c r="C281" s="32">
        <v>27727</v>
      </c>
      <c r="D281" s="32">
        <v>27727</v>
      </c>
      <c r="E281" s="101"/>
      <c r="F281" s="101"/>
    </row>
    <row r="282" spans="1:6" x14ac:dyDescent="0.2">
      <c r="A282" s="55" t="s">
        <v>85</v>
      </c>
      <c r="B282" s="44" t="s">
        <v>86</v>
      </c>
      <c r="C282" s="32">
        <v>15226</v>
      </c>
      <c r="D282" s="32">
        <v>15226</v>
      </c>
      <c r="E282" s="101"/>
      <c r="F282" s="101"/>
    </row>
    <row r="283" spans="1:6" x14ac:dyDescent="0.2">
      <c r="A283" s="55" t="s">
        <v>100</v>
      </c>
      <c r="B283" s="44" t="s">
        <v>101</v>
      </c>
      <c r="C283" s="32">
        <v>10701</v>
      </c>
      <c r="D283" s="32">
        <v>10701</v>
      </c>
      <c r="E283" s="101"/>
      <c r="F283" s="101"/>
    </row>
    <row r="284" spans="1:6" x14ac:dyDescent="0.2">
      <c r="A284" s="55" t="s">
        <v>191</v>
      </c>
      <c r="B284" s="44" t="s">
        <v>192</v>
      </c>
      <c r="C284" s="32">
        <v>1800</v>
      </c>
      <c r="D284" s="32">
        <v>1800</v>
      </c>
      <c r="E284" s="101"/>
      <c r="F284" s="101"/>
    </row>
    <row r="285" spans="1:6" x14ac:dyDescent="0.2">
      <c r="A285" s="46" t="s">
        <v>256</v>
      </c>
      <c r="B285" s="44" t="s">
        <v>278</v>
      </c>
      <c r="C285" s="32">
        <v>180000</v>
      </c>
      <c r="D285" s="32">
        <v>180000</v>
      </c>
      <c r="E285" s="101"/>
      <c r="F285" s="101"/>
    </row>
    <row r="286" spans="1:6" x14ac:dyDescent="0.2">
      <c r="A286" s="55" t="s">
        <v>175</v>
      </c>
      <c r="B286" s="44" t="s">
        <v>176</v>
      </c>
      <c r="C286" s="32">
        <v>180000</v>
      </c>
      <c r="D286" s="32">
        <v>180000</v>
      </c>
      <c r="E286" s="101"/>
      <c r="F286" s="101"/>
    </row>
    <row r="287" spans="1:6" x14ac:dyDescent="0.2">
      <c r="A287" s="46" t="s">
        <v>283</v>
      </c>
      <c r="B287" s="44" t="s">
        <v>284</v>
      </c>
      <c r="C287" s="32">
        <v>1610907</v>
      </c>
      <c r="D287" s="32">
        <v>1610907</v>
      </c>
      <c r="E287" s="101"/>
      <c r="F287" s="101"/>
    </row>
    <row r="288" spans="1:6" x14ac:dyDescent="0.2">
      <c r="A288" s="55" t="s">
        <v>85</v>
      </c>
      <c r="B288" s="44" t="s">
        <v>86</v>
      </c>
      <c r="C288" s="32">
        <v>60904</v>
      </c>
      <c r="D288" s="32">
        <v>60904</v>
      </c>
      <c r="E288" s="101"/>
      <c r="F288" s="101"/>
    </row>
    <row r="289" spans="1:6" x14ac:dyDescent="0.2">
      <c r="A289" s="55" t="s">
        <v>100</v>
      </c>
      <c r="B289" s="44" t="s">
        <v>101</v>
      </c>
      <c r="C289" s="32">
        <v>42803</v>
      </c>
      <c r="D289" s="32">
        <v>42803</v>
      </c>
      <c r="E289" s="101"/>
      <c r="F289" s="101"/>
    </row>
    <row r="290" spans="1:6" x14ac:dyDescent="0.2">
      <c r="A290" s="55" t="s">
        <v>165</v>
      </c>
      <c r="B290" s="44" t="s">
        <v>166</v>
      </c>
      <c r="C290" s="32">
        <v>1500000</v>
      </c>
      <c r="D290" s="32">
        <v>1500000</v>
      </c>
      <c r="E290" s="101"/>
      <c r="F290" s="101"/>
    </row>
    <row r="291" spans="1:6" x14ac:dyDescent="0.2">
      <c r="A291" s="55" t="s">
        <v>191</v>
      </c>
      <c r="B291" s="44" t="s">
        <v>192</v>
      </c>
      <c r="C291" s="32">
        <v>7200</v>
      </c>
      <c r="D291" s="32">
        <v>7200</v>
      </c>
      <c r="E291" s="101"/>
      <c r="F291" s="101"/>
    </row>
    <row r="292" spans="1:6" ht="38.25" x14ac:dyDescent="0.2">
      <c r="A292" s="53" t="s">
        <v>334</v>
      </c>
      <c r="B292" s="54" t="s">
        <v>335</v>
      </c>
      <c r="C292" s="76">
        <v>1560442</v>
      </c>
      <c r="D292" s="76">
        <v>1560442</v>
      </c>
      <c r="E292" s="102"/>
      <c r="F292" s="102"/>
    </row>
    <row r="293" spans="1:6" x14ac:dyDescent="0.2">
      <c r="A293" s="46" t="s">
        <v>291</v>
      </c>
      <c r="B293" s="44" t="s">
        <v>292</v>
      </c>
      <c r="C293" s="32">
        <v>1560442</v>
      </c>
      <c r="D293" s="32">
        <v>1560442</v>
      </c>
      <c r="E293" s="101"/>
      <c r="F293" s="101"/>
    </row>
    <row r="294" spans="1:6" x14ac:dyDescent="0.2">
      <c r="A294" s="55" t="s">
        <v>85</v>
      </c>
      <c r="B294" s="44" t="s">
        <v>86</v>
      </c>
      <c r="C294" s="32">
        <v>108353</v>
      </c>
      <c r="D294" s="32">
        <v>108353</v>
      </c>
      <c r="E294" s="101"/>
      <c r="F294" s="101"/>
    </row>
    <row r="295" spans="1:6" x14ac:dyDescent="0.2">
      <c r="A295" s="55" t="s">
        <v>100</v>
      </c>
      <c r="B295" s="44" t="s">
        <v>101</v>
      </c>
      <c r="C295" s="32">
        <v>1452089</v>
      </c>
      <c r="D295" s="32">
        <v>1452089</v>
      </c>
      <c r="E295" s="101"/>
      <c r="F295" s="101"/>
    </row>
    <row r="296" spans="1:6" ht="38.25" x14ac:dyDescent="0.2">
      <c r="A296" s="53" t="s">
        <v>336</v>
      </c>
      <c r="B296" s="54" t="s">
        <v>337</v>
      </c>
      <c r="C296" s="76">
        <v>9323108</v>
      </c>
      <c r="D296" s="76">
        <v>9323108</v>
      </c>
      <c r="E296" s="77">
        <v>3519934.63</v>
      </c>
      <c r="F296" s="77">
        <f t="shared" ref="F296:F355" si="5">+E296/D296*100</f>
        <v>37.75494856436287</v>
      </c>
    </row>
    <row r="297" spans="1:6" x14ac:dyDescent="0.2">
      <c r="A297" s="46" t="s">
        <v>276</v>
      </c>
      <c r="B297" s="44" t="s">
        <v>277</v>
      </c>
      <c r="C297" s="32">
        <v>1380184</v>
      </c>
      <c r="D297" s="32">
        <v>1380184</v>
      </c>
      <c r="E297" s="31">
        <v>527990.43000000005</v>
      </c>
      <c r="F297" s="31">
        <f t="shared" si="5"/>
        <v>38.255075410235165</v>
      </c>
    </row>
    <row r="298" spans="1:6" x14ac:dyDescent="0.2">
      <c r="A298" s="55" t="s">
        <v>85</v>
      </c>
      <c r="B298" s="44" t="s">
        <v>86</v>
      </c>
      <c r="C298" s="32">
        <v>1027200</v>
      </c>
      <c r="D298" s="32">
        <v>1027200</v>
      </c>
      <c r="E298" s="31">
        <v>475541.31</v>
      </c>
      <c r="F298" s="31">
        <f t="shared" si="5"/>
        <v>46.294909462616822</v>
      </c>
    </row>
    <row r="299" spans="1:6" x14ac:dyDescent="0.2">
      <c r="A299" s="56" t="s">
        <v>89</v>
      </c>
      <c r="B299" s="44" t="s">
        <v>90</v>
      </c>
      <c r="C299" s="45"/>
      <c r="D299" s="45"/>
      <c r="E299" s="40">
        <v>405242.12</v>
      </c>
      <c r="F299" s="40"/>
    </row>
    <row r="300" spans="1:6" x14ac:dyDescent="0.2">
      <c r="A300" s="56" t="s">
        <v>91</v>
      </c>
      <c r="B300" s="44" t="s">
        <v>92</v>
      </c>
      <c r="C300" s="45"/>
      <c r="D300" s="45"/>
      <c r="E300" s="40">
        <v>5195</v>
      </c>
      <c r="F300" s="40"/>
    </row>
    <row r="301" spans="1:6" x14ac:dyDescent="0.2">
      <c r="A301" s="56" t="s">
        <v>95</v>
      </c>
      <c r="B301" s="44" t="s">
        <v>94</v>
      </c>
      <c r="C301" s="45"/>
      <c r="D301" s="45"/>
      <c r="E301" s="40">
        <v>105</v>
      </c>
      <c r="F301" s="40"/>
    </row>
    <row r="302" spans="1:6" x14ac:dyDescent="0.2">
      <c r="A302" s="56" t="s">
        <v>98</v>
      </c>
      <c r="B302" s="44" t="s">
        <v>99</v>
      </c>
      <c r="C302" s="45"/>
      <c r="D302" s="45"/>
      <c r="E302" s="40">
        <v>64999.19</v>
      </c>
      <c r="F302" s="40"/>
    </row>
    <row r="303" spans="1:6" x14ac:dyDescent="0.2">
      <c r="A303" s="55" t="s">
        <v>100</v>
      </c>
      <c r="B303" s="44" t="s">
        <v>101</v>
      </c>
      <c r="C303" s="32">
        <v>318484</v>
      </c>
      <c r="D303" s="32">
        <v>318484</v>
      </c>
      <c r="E303" s="31">
        <v>52076.37</v>
      </c>
      <c r="F303" s="31">
        <f t="shared" si="5"/>
        <v>16.35133005111717</v>
      </c>
    </row>
    <row r="304" spans="1:6" x14ac:dyDescent="0.2">
      <c r="A304" s="56" t="s">
        <v>104</v>
      </c>
      <c r="B304" s="44" t="s">
        <v>105</v>
      </c>
      <c r="C304" s="45"/>
      <c r="D304" s="45"/>
      <c r="E304" s="40">
        <v>2462.75</v>
      </c>
      <c r="F304" s="40"/>
    </row>
    <row r="305" spans="1:6" x14ac:dyDescent="0.2">
      <c r="A305" s="56" t="s">
        <v>106</v>
      </c>
      <c r="B305" s="44" t="s">
        <v>107</v>
      </c>
      <c r="C305" s="45"/>
      <c r="D305" s="45"/>
      <c r="E305" s="40">
        <v>10745.43</v>
      </c>
      <c r="F305" s="40"/>
    </row>
    <row r="306" spans="1:6" x14ac:dyDescent="0.2">
      <c r="A306" s="56" t="s">
        <v>108</v>
      </c>
      <c r="B306" s="44" t="s">
        <v>109</v>
      </c>
      <c r="C306" s="45"/>
      <c r="D306" s="45"/>
      <c r="E306" s="40">
        <v>341.93</v>
      </c>
      <c r="F306" s="40"/>
    </row>
    <row r="307" spans="1:6" x14ac:dyDescent="0.2">
      <c r="A307" s="56" t="s">
        <v>114</v>
      </c>
      <c r="B307" s="44" t="s">
        <v>115</v>
      </c>
      <c r="C307" s="45"/>
      <c r="D307" s="45"/>
      <c r="E307" s="40">
        <v>1115.54</v>
      </c>
      <c r="F307" s="40"/>
    </row>
    <row r="308" spans="1:6" x14ac:dyDescent="0.2">
      <c r="A308" s="56" t="s">
        <v>116</v>
      </c>
      <c r="B308" s="44" t="s">
        <v>117</v>
      </c>
      <c r="C308" s="45"/>
      <c r="D308" s="45"/>
      <c r="E308" s="40">
        <v>6271.86</v>
      </c>
      <c r="F308" s="40"/>
    </row>
    <row r="309" spans="1:6" x14ac:dyDescent="0.2">
      <c r="A309" s="56" t="s">
        <v>125</v>
      </c>
      <c r="B309" s="44" t="s">
        <v>364</v>
      </c>
      <c r="C309" s="45"/>
      <c r="D309" s="45"/>
      <c r="E309" s="40">
        <v>5273.29</v>
      </c>
      <c r="F309" s="40"/>
    </row>
    <row r="310" spans="1:6" x14ac:dyDescent="0.2">
      <c r="A310" s="56" t="s">
        <v>129</v>
      </c>
      <c r="B310" s="44" t="s">
        <v>130</v>
      </c>
      <c r="C310" s="45"/>
      <c r="D310" s="45"/>
      <c r="E310" s="40">
        <v>1053.2</v>
      </c>
      <c r="F310" s="40"/>
    </row>
    <row r="311" spans="1:6" x14ac:dyDescent="0.2">
      <c r="A311" s="56" t="s">
        <v>131</v>
      </c>
      <c r="B311" s="44" t="s">
        <v>132</v>
      </c>
      <c r="C311" s="45"/>
      <c r="D311" s="45"/>
      <c r="E311" s="40">
        <v>14226.36</v>
      </c>
      <c r="F311" s="40"/>
    </row>
    <row r="312" spans="1:6" x14ac:dyDescent="0.2">
      <c r="A312" s="56" t="s">
        <v>135</v>
      </c>
      <c r="B312" s="44" t="s">
        <v>136</v>
      </c>
      <c r="C312" s="45"/>
      <c r="D312" s="45"/>
      <c r="E312" s="40">
        <v>10177.33</v>
      </c>
      <c r="F312" s="40"/>
    </row>
    <row r="313" spans="1:6" x14ac:dyDescent="0.2">
      <c r="A313" s="56" t="s">
        <v>137</v>
      </c>
      <c r="B313" s="44" t="s">
        <v>138</v>
      </c>
      <c r="C313" s="45"/>
      <c r="D313" s="45"/>
      <c r="E313" s="40">
        <v>408.68</v>
      </c>
      <c r="F313" s="40"/>
    </row>
    <row r="314" spans="1:6" ht="25.5" x14ac:dyDescent="0.2">
      <c r="A314" s="55" t="s">
        <v>177</v>
      </c>
      <c r="B314" s="44" t="s">
        <v>178</v>
      </c>
      <c r="C314" s="32">
        <v>3000</v>
      </c>
      <c r="D314" s="32">
        <v>3000</v>
      </c>
      <c r="E314" s="31">
        <v>318.75</v>
      </c>
      <c r="F314" s="31">
        <f t="shared" si="5"/>
        <v>10.625</v>
      </c>
    </row>
    <row r="315" spans="1:6" x14ac:dyDescent="0.2">
      <c r="A315" s="56" t="s">
        <v>181</v>
      </c>
      <c r="B315" s="44" t="s">
        <v>182</v>
      </c>
      <c r="C315" s="45"/>
      <c r="D315" s="45"/>
      <c r="E315" s="40">
        <v>318.75</v>
      </c>
      <c r="F315" s="40"/>
    </row>
    <row r="316" spans="1:6" x14ac:dyDescent="0.2">
      <c r="A316" s="55" t="s">
        <v>189</v>
      </c>
      <c r="B316" s="44" t="s">
        <v>190</v>
      </c>
      <c r="C316" s="32">
        <v>3000</v>
      </c>
      <c r="D316" s="32">
        <v>3000</v>
      </c>
      <c r="E316" s="101"/>
      <c r="F316" s="101">
        <f t="shared" si="5"/>
        <v>0</v>
      </c>
    </row>
    <row r="317" spans="1:6" x14ac:dyDescent="0.2">
      <c r="A317" s="55" t="s">
        <v>191</v>
      </c>
      <c r="B317" s="44" t="s">
        <v>192</v>
      </c>
      <c r="C317" s="32">
        <v>28500</v>
      </c>
      <c r="D317" s="32">
        <v>28500</v>
      </c>
      <c r="E317" s="31">
        <v>54</v>
      </c>
      <c r="F317" s="31">
        <f t="shared" si="5"/>
        <v>0.18947368421052629</v>
      </c>
    </row>
    <row r="318" spans="1:6" x14ac:dyDescent="0.2">
      <c r="A318" s="56" t="s">
        <v>197</v>
      </c>
      <c r="B318" s="44" t="s">
        <v>198</v>
      </c>
      <c r="C318" s="45"/>
      <c r="D318" s="45"/>
      <c r="E318" s="40">
        <v>54</v>
      </c>
      <c r="F318" s="40"/>
    </row>
    <row r="319" spans="1:6" x14ac:dyDescent="0.2">
      <c r="A319" s="46" t="s">
        <v>287</v>
      </c>
      <c r="B319" s="44" t="s">
        <v>288</v>
      </c>
      <c r="C319" s="32">
        <v>7805777</v>
      </c>
      <c r="D319" s="32">
        <v>7805777</v>
      </c>
      <c r="E319" s="31">
        <v>2991944.2</v>
      </c>
      <c r="F319" s="31">
        <f t="shared" si="5"/>
        <v>38.329870299907363</v>
      </c>
    </row>
    <row r="320" spans="1:6" x14ac:dyDescent="0.2">
      <c r="A320" s="55" t="s">
        <v>85</v>
      </c>
      <c r="B320" s="44" t="s">
        <v>86</v>
      </c>
      <c r="C320" s="32">
        <v>5820800</v>
      </c>
      <c r="D320" s="32">
        <v>5820800</v>
      </c>
      <c r="E320" s="31">
        <v>2694734.19</v>
      </c>
      <c r="F320" s="31">
        <f t="shared" si="5"/>
        <v>46.294911180593736</v>
      </c>
    </row>
    <row r="321" spans="1:6" x14ac:dyDescent="0.2">
      <c r="A321" s="56" t="s">
        <v>89</v>
      </c>
      <c r="B321" s="44" t="s">
        <v>90</v>
      </c>
      <c r="C321" s="45"/>
      <c r="D321" s="45"/>
      <c r="E321" s="40">
        <v>2296372.08</v>
      </c>
      <c r="F321" s="40"/>
    </row>
    <row r="322" spans="1:6" x14ac:dyDescent="0.2">
      <c r="A322" s="56" t="s">
        <v>91</v>
      </c>
      <c r="B322" s="44" t="s">
        <v>92</v>
      </c>
      <c r="C322" s="45"/>
      <c r="D322" s="45"/>
      <c r="E322" s="40">
        <v>29438.37</v>
      </c>
      <c r="F322" s="40"/>
    </row>
    <row r="323" spans="1:6" x14ac:dyDescent="0.2">
      <c r="A323" s="56" t="s">
        <v>95</v>
      </c>
      <c r="B323" s="44" t="s">
        <v>94</v>
      </c>
      <c r="C323" s="45"/>
      <c r="D323" s="45"/>
      <c r="E323" s="40">
        <v>595</v>
      </c>
      <c r="F323" s="40"/>
    </row>
    <row r="324" spans="1:6" x14ac:dyDescent="0.2">
      <c r="A324" s="56" t="s">
        <v>98</v>
      </c>
      <c r="B324" s="44" t="s">
        <v>99</v>
      </c>
      <c r="C324" s="45"/>
      <c r="D324" s="45"/>
      <c r="E324" s="40">
        <v>368328.74</v>
      </c>
      <c r="F324" s="40"/>
    </row>
    <row r="325" spans="1:6" x14ac:dyDescent="0.2">
      <c r="A325" s="55" t="s">
        <v>100</v>
      </c>
      <c r="B325" s="44" t="s">
        <v>101</v>
      </c>
      <c r="C325" s="32">
        <v>1805977</v>
      </c>
      <c r="D325" s="32">
        <v>1805977</v>
      </c>
      <c r="E325" s="31">
        <v>295097.76</v>
      </c>
      <c r="F325" s="31">
        <f t="shared" si="5"/>
        <v>16.340061916624631</v>
      </c>
    </row>
    <row r="326" spans="1:6" x14ac:dyDescent="0.2">
      <c r="A326" s="56" t="s">
        <v>104</v>
      </c>
      <c r="B326" s="44" t="s">
        <v>105</v>
      </c>
      <c r="C326" s="45"/>
      <c r="D326" s="45"/>
      <c r="E326" s="40">
        <v>13955.25</v>
      </c>
      <c r="F326" s="40"/>
    </row>
    <row r="327" spans="1:6" x14ac:dyDescent="0.2">
      <c r="A327" s="56" t="s">
        <v>106</v>
      </c>
      <c r="B327" s="44" t="s">
        <v>107</v>
      </c>
      <c r="C327" s="45"/>
      <c r="D327" s="45"/>
      <c r="E327" s="40">
        <v>60890.720000000001</v>
      </c>
      <c r="F327" s="40"/>
    </row>
    <row r="328" spans="1:6" x14ac:dyDescent="0.2">
      <c r="A328" s="56" t="s">
        <v>108</v>
      </c>
      <c r="B328" s="44" t="s">
        <v>109</v>
      </c>
      <c r="C328" s="45"/>
      <c r="D328" s="45"/>
      <c r="E328" s="40">
        <v>1937.6</v>
      </c>
      <c r="F328" s="40"/>
    </row>
    <row r="329" spans="1:6" x14ac:dyDescent="0.2">
      <c r="A329" s="56" t="s">
        <v>114</v>
      </c>
      <c r="B329" s="44" t="s">
        <v>115</v>
      </c>
      <c r="C329" s="45"/>
      <c r="D329" s="45"/>
      <c r="E329" s="40">
        <v>6321.37</v>
      </c>
      <c r="F329" s="40"/>
    </row>
    <row r="330" spans="1:6" x14ac:dyDescent="0.2">
      <c r="A330" s="56" t="s">
        <v>116</v>
      </c>
      <c r="B330" s="44" t="s">
        <v>117</v>
      </c>
      <c r="C330" s="45"/>
      <c r="D330" s="45"/>
      <c r="E330" s="40">
        <v>35540.080000000002</v>
      </c>
      <c r="F330" s="40"/>
    </row>
    <row r="331" spans="1:6" x14ac:dyDescent="0.2">
      <c r="A331" s="56" t="s">
        <v>125</v>
      </c>
      <c r="B331" s="44" t="s">
        <v>364</v>
      </c>
      <c r="C331" s="45"/>
      <c r="D331" s="45"/>
      <c r="E331" s="40">
        <v>29881.81</v>
      </c>
      <c r="F331" s="40"/>
    </row>
    <row r="332" spans="1:6" x14ac:dyDescent="0.2">
      <c r="A332" s="56" t="s">
        <v>129</v>
      </c>
      <c r="B332" s="44" t="s">
        <v>130</v>
      </c>
      <c r="C332" s="45"/>
      <c r="D332" s="45"/>
      <c r="E332" s="40">
        <v>5968.23</v>
      </c>
      <c r="F332" s="40"/>
    </row>
    <row r="333" spans="1:6" x14ac:dyDescent="0.2">
      <c r="A333" s="56" t="s">
        <v>131</v>
      </c>
      <c r="B333" s="44" t="s">
        <v>132</v>
      </c>
      <c r="C333" s="45"/>
      <c r="D333" s="45"/>
      <c r="E333" s="40">
        <v>80615.94</v>
      </c>
      <c r="F333" s="40"/>
    </row>
    <row r="334" spans="1:6" x14ac:dyDescent="0.2">
      <c r="A334" s="56" t="s">
        <v>135</v>
      </c>
      <c r="B334" s="44" t="s">
        <v>136</v>
      </c>
      <c r="C334" s="45"/>
      <c r="D334" s="45"/>
      <c r="E334" s="40">
        <v>57670.94</v>
      </c>
      <c r="F334" s="40"/>
    </row>
    <row r="335" spans="1:6" x14ac:dyDescent="0.2">
      <c r="A335" s="56" t="s">
        <v>137</v>
      </c>
      <c r="B335" s="44" t="s">
        <v>138</v>
      </c>
      <c r="C335" s="45"/>
      <c r="D335" s="45"/>
      <c r="E335" s="40">
        <v>2315.8200000000002</v>
      </c>
      <c r="F335" s="40"/>
    </row>
    <row r="336" spans="1:6" ht="25.5" x14ac:dyDescent="0.2">
      <c r="A336" s="55" t="s">
        <v>177</v>
      </c>
      <c r="B336" s="44" t="s">
        <v>178</v>
      </c>
      <c r="C336" s="32">
        <v>17000</v>
      </c>
      <c r="D336" s="32">
        <v>17000</v>
      </c>
      <c r="E336" s="31">
        <v>1806.25</v>
      </c>
      <c r="F336" s="31">
        <f t="shared" si="5"/>
        <v>10.625</v>
      </c>
    </row>
    <row r="337" spans="1:6" x14ac:dyDescent="0.2">
      <c r="A337" s="56" t="s">
        <v>371</v>
      </c>
      <c r="B337" s="44" t="s">
        <v>372</v>
      </c>
      <c r="C337" s="45"/>
      <c r="D337" s="45"/>
      <c r="E337" s="40">
        <v>1806.25</v>
      </c>
      <c r="F337" s="40"/>
    </row>
    <row r="338" spans="1:6" x14ac:dyDescent="0.2">
      <c r="A338" s="55" t="s">
        <v>189</v>
      </c>
      <c r="B338" s="44" t="s">
        <v>190</v>
      </c>
      <c r="C338" s="32">
        <v>17000</v>
      </c>
      <c r="D338" s="32">
        <v>17000</v>
      </c>
      <c r="E338" s="101"/>
      <c r="F338" s="101"/>
    </row>
    <row r="339" spans="1:6" x14ac:dyDescent="0.2">
      <c r="A339" s="55" t="s">
        <v>191</v>
      </c>
      <c r="B339" s="44" t="s">
        <v>192</v>
      </c>
      <c r="C339" s="32">
        <v>145000</v>
      </c>
      <c r="D339" s="32">
        <v>145000</v>
      </c>
      <c r="E339" s="31">
        <v>306</v>
      </c>
      <c r="F339" s="31">
        <f t="shared" si="5"/>
        <v>0.21103448275862066</v>
      </c>
    </row>
    <row r="340" spans="1:6" x14ac:dyDescent="0.2">
      <c r="A340" s="56" t="s">
        <v>197</v>
      </c>
      <c r="B340" s="44" t="s">
        <v>198</v>
      </c>
      <c r="C340" s="45"/>
      <c r="D340" s="45"/>
      <c r="E340" s="40">
        <v>306</v>
      </c>
      <c r="F340" s="40"/>
    </row>
    <row r="341" spans="1:6" x14ac:dyDescent="0.2">
      <c r="A341" s="46" t="s">
        <v>291</v>
      </c>
      <c r="B341" s="44" t="s">
        <v>292</v>
      </c>
      <c r="C341" s="32">
        <v>137147</v>
      </c>
      <c r="D341" s="32">
        <v>137147</v>
      </c>
      <c r="E341" s="101"/>
      <c r="F341" s="101">
        <f t="shared" si="5"/>
        <v>0</v>
      </c>
    </row>
    <row r="342" spans="1:6" x14ac:dyDescent="0.2">
      <c r="A342" s="55" t="s">
        <v>85</v>
      </c>
      <c r="B342" s="44" t="s">
        <v>86</v>
      </c>
      <c r="C342" s="32">
        <v>61000</v>
      </c>
      <c r="D342" s="32">
        <v>61000</v>
      </c>
      <c r="E342" s="101"/>
      <c r="F342" s="101">
        <f t="shared" si="5"/>
        <v>0</v>
      </c>
    </row>
    <row r="343" spans="1:6" x14ac:dyDescent="0.2">
      <c r="A343" s="55" t="s">
        <v>100</v>
      </c>
      <c r="B343" s="44" t="s">
        <v>101</v>
      </c>
      <c r="C343" s="32">
        <v>76147</v>
      </c>
      <c r="D343" s="32">
        <v>76147</v>
      </c>
      <c r="E343" s="101"/>
      <c r="F343" s="101">
        <f t="shared" si="5"/>
        <v>0</v>
      </c>
    </row>
    <row r="344" spans="1:6" ht="25.5" x14ac:dyDescent="0.2">
      <c r="A344" s="53" t="s">
        <v>338</v>
      </c>
      <c r="B344" s="54" t="s">
        <v>386</v>
      </c>
      <c r="C344" s="76">
        <v>3724353</v>
      </c>
      <c r="D344" s="76">
        <v>3724353</v>
      </c>
      <c r="E344" s="77">
        <v>1028239.31</v>
      </c>
      <c r="F344" s="77">
        <f t="shared" si="5"/>
        <v>27.608535227460983</v>
      </c>
    </row>
    <row r="345" spans="1:6" x14ac:dyDescent="0.2">
      <c r="A345" s="46" t="s">
        <v>293</v>
      </c>
      <c r="B345" s="44" t="s">
        <v>294</v>
      </c>
      <c r="C345" s="32">
        <v>3724353</v>
      </c>
      <c r="D345" s="32">
        <v>3724353</v>
      </c>
      <c r="E345" s="31">
        <v>1028239.31</v>
      </c>
      <c r="F345" s="31">
        <f t="shared" si="5"/>
        <v>27.608535227460983</v>
      </c>
    </row>
    <row r="346" spans="1:6" x14ac:dyDescent="0.2">
      <c r="A346" s="55" t="s">
        <v>100</v>
      </c>
      <c r="B346" s="44" t="s">
        <v>101</v>
      </c>
      <c r="C346" s="32">
        <v>171650</v>
      </c>
      <c r="D346" s="32">
        <v>171650</v>
      </c>
      <c r="E346" s="31">
        <v>51729.84</v>
      </c>
      <c r="F346" s="31">
        <f t="shared" si="5"/>
        <v>30.136813282842994</v>
      </c>
    </row>
    <row r="347" spans="1:6" x14ac:dyDescent="0.2">
      <c r="A347" s="56" t="s">
        <v>104</v>
      </c>
      <c r="B347" s="44" t="s">
        <v>105</v>
      </c>
      <c r="C347" s="45"/>
      <c r="D347" s="45"/>
      <c r="E347" s="40">
        <v>12.6</v>
      </c>
      <c r="F347" s="40"/>
    </row>
    <row r="348" spans="1:6" x14ac:dyDescent="0.2">
      <c r="A348" s="56" t="s">
        <v>110</v>
      </c>
      <c r="B348" s="44" t="s">
        <v>111</v>
      </c>
      <c r="C348" s="45"/>
      <c r="D348" s="45"/>
      <c r="E348" s="40">
        <v>226.5</v>
      </c>
      <c r="F348" s="40"/>
    </row>
    <row r="349" spans="1:6" x14ac:dyDescent="0.2">
      <c r="A349" s="56" t="s">
        <v>135</v>
      </c>
      <c r="B349" s="44" t="s">
        <v>136</v>
      </c>
      <c r="C349" s="45"/>
      <c r="D349" s="45"/>
      <c r="E349" s="40">
        <v>45229.08</v>
      </c>
      <c r="F349" s="40"/>
    </row>
    <row r="350" spans="1:6" x14ac:dyDescent="0.2">
      <c r="A350" s="56" t="s">
        <v>143</v>
      </c>
      <c r="B350" s="44" t="s">
        <v>142</v>
      </c>
      <c r="C350" s="45"/>
      <c r="D350" s="45"/>
      <c r="E350" s="40">
        <v>6261.66</v>
      </c>
      <c r="F350" s="40"/>
    </row>
    <row r="351" spans="1:6" x14ac:dyDescent="0.2">
      <c r="A351" s="55" t="s">
        <v>165</v>
      </c>
      <c r="B351" s="44" t="s">
        <v>166</v>
      </c>
      <c r="C351" s="32">
        <v>3552703</v>
      </c>
      <c r="D351" s="32">
        <v>3552703</v>
      </c>
      <c r="E351" s="31">
        <v>976509.47</v>
      </c>
      <c r="F351" s="31">
        <f t="shared" si="5"/>
        <v>27.486380651577125</v>
      </c>
    </row>
    <row r="352" spans="1:6" ht="25.5" x14ac:dyDescent="0.2">
      <c r="A352" s="56" t="s">
        <v>174</v>
      </c>
      <c r="B352" s="44" t="s">
        <v>173</v>
      </c>
      <c r="C352" s="45"/>
      <c r="D352" s="45"/>
      <c r="E352" s="40">
        <v>976509.47</v>
      </c>
      <c r="F352" s="40"/>
    </row>
    <row r="353" spans="1:6" ht="25.5" x14ac:dyDescent="0.2">
      <c r="A353" s="53" t="s">
        <v>339</v>
      </c>
      <c r="B353" s="54" t="s">
        <v>387</v>
      </c>
      <c r="C353" s="76">
        <v>5233999</v>
      </c>
      <c r="D353" s="76">
        <v>5233999</v>
      </c>
      <c r="E353" s="77">
        <v>1017197.73</v>
      </c>
      <c r="F353" s="77">
        <f t="shared" si="5"/>
        <v>19.434427289726269</v>
      </c>
    </row>
    <row r="354" spans="1:6" x14ac:dyDescent="0.2">
      <c r="A354" s="46" t="s">
        <v>287</v>
      </c>
      <c r="B354" s="44" t="s">
        <v>288</v>
      </c>
      <c r="C354" s="32">
        <v>5233999</v>
      </c>
      <c r="D354" s="32">
        <v>5233999</v>
      </c>
      <c r="E354" s="31">
        <v>1017197.73</v>
      </c>
      <c r="F354" s="31">
        <f t="shared" si="5"/>
        <v>19.434427289726269</v>
      </c>
    </row>
    <row r="355" spans="1:6" x14ac:dyDescent="0.2">
      <c r="A355" s="55" t="s">
        <v>85</v>
      </c>
      <c r="B355" s="44" t="s">
        <v>86</v>
      </c>
      <c r="C355" s="32">
        <v>2990838</v>
      </c>
      <c r="D355" s="32">
        <v>2990838</v>
      </c>
      <c r="E355" s="31">
        <v>787903.67</v>
      </c>
      <c r="F355" s="31">
        <f t="shared" si="5"/>
        <v>26.343909967708047</v>
      </c>
    </row>
    <row r="356" spans="1:6" x14ac:dyDescent="0.2">
      <c r="A356" s="56" t="s">
        <v>89</v>
      </c>
      <c r="B356" s="44" t="s">
        <v>90</v>
      </c>
      <c r="C356" s="45"/>
      <c r="D356" s="45"/>
      <c r="E356" s="40">
        <v>681698.48</v>
      </c>
      <c r="F356" s="40"/>
    </row>
    <row r="357" spans="1:6" x14ac:dyDescent="0.2">
      <c r="A357" s="56" t="s">
        <v>91</v>
      </c>
      <c r="B357" s="44" t="s">
        <v>92</v>
      </c>
      <c r="C357" s="45"/>
      <c r="D357" s="45"/>
      <c r="E357" s="40">
        <v>678.63</v>
      </c>
      <c r="F357" s="40"/>
    </row>
    <row r="358" spans="1:6" x14ac:dyDescent="0.2">
      <c r="A358" s="56" t="s">
        <v>95</v>
      </c>
      <c r="B358" s="44" t="s">
        <v>94</v>
      </c>
      <c r="C358" s="45"/>
      <c r="D358" s="45"/>
      <c r="E358" s="40">
        <v>1717.92</v>
      </c>
      <c r="F358" s="40"/>
    </row>
    <row r="359" spans="1:6" x14ac:dyDescent="0.2">
      <c r="A359" s="56" t="s">
        <v>98</v>
      </c>
      <c r="B359" s="44" t="s">
        <v>99</v>
      </c>
      <c r="C359" s="45"/>
      <c r="D359" s="45"/>
      <c r="E359" s="40">
        <v>103808.64</v>
      </c>
      <c r="F359" s="40"/>
    </row>
    <row r="360" spans="1:6" x14ac:dyDescent="0.2">
      <c r="A360" s="55" t="s">
        <v>100</v>
      </c>
      <c r="B360" s="44" t="s">
        <v>101</v>
      </c>
      <c r="C360" s="32">
        <v>857161</v>
      </c>
      <c r="D360" s="32">
        <v>857161</v>
      </c>
      <c r="E360" s="31">
        <v>224990.7</v>
      </c>
      <c r="F360" s="31">
        <f t="shared" ref="F360:F403" si="6">+E360/D360*100</f>
        <v>26.248359409725829</v>
      </c>
    </row>
    <row r="361" spans="1:6" x14ac:dyDescent="0.2">
      <c r="A361" s="56" t="s">
        <v>104</v>
      </c>
      <c r="B361" s="44" t="s">
        <v>105</v>
      </c>
      <c r="C361" s="45"/>
      <c r="D361" s="45"/>
      <c r="E361" s="40">
        <v>7339.61</v>
      </c>
      <c r="F361" s="40"/>
    </row>
    <row r="362" spans="1:6" x14ac:dyDescent="0.2">
      <c r="A362" s="56" t="s">
        <v>106</v>
      </c>
      <c r="B362" s="44" t="s">
        <v>107</v>
      </c>
      <c r="C362" s="45"/>
      <c r="D362" s="45"/>
      <c r="E362" s="40">
        <v>15518.96</v>
      </c>
      <c r="F362" s="40"/>
    </row>
    <row r="363" spans="1:6" x14ac:dyDescent="0.2">
      <c r="A363" s="56" t="s">
        <v>108</v>
      </c>
      <c r="B363" s="44" t="s">
        <v>109</v>
      </c>
      <c r="C363" s="45"/>
      <c r="D363" s="45"/>
      <c r="E363" s="40">
        <v>6955</v>
      </c>
      <c r="F363" s="40"/>
    </row>
    <row r="364" spans="1:6" x14ac:dyDescent="0.2">
      <c r="A364" s="56" t="s">
        <v>110</v>
      </c>
      <c r="B364" s="44" t="s">
        <v>111</v>
      </c>
      <c r="C364" s="45"/>
      <c r="D364" s="45"/>
      <c r="E364" s="40">
        <v>154</v>
      </c>
      <c r="F364" s="40"/>
    </row>
    <row r="365" spans="1:6" x14ac:dyDescent="0.2">
      <c r="A365" s="56" t="s">
        <v>131</v>
      </c>
      <c r="B365" s="44" t="s">
        <v>132</v>
      </c>
      <c r="C365" s="45"/>
      <c r="D365" s="45"/>
      <c r="E365" s="40">
        <v>70133.75</v>
      </c>
      <c r="F365" s="40"/>
    </row>
    <row r="366" spans="1:6" x14ac:dyDescent="0.2">
      <c r="A366" s="56" t="s">
        <v>135</v>
      </c>
      <c r="B366" s="44" t="s">
        <v>136</v>
      </c>
      <c r="C366" s="45"/>
      <c r="D366" s="45"/>
      <c r="E366" s="40">
        <v>1401.89</v>
      </c>
      <c r="F366" s="40"/>
    </row>
    <row r="367" spans="1:6" x14ac:dyDescent="0.2">
      <c r="A367" s="56" t="s">
        <v>137</v>
      </c>
      <c r="B367" s="44" t="s">
        <v>138</v>
      </c>
      <c r="C367" s="45"/>
      <c r="D367" s="45"/>
      <c r="E367" s="40">
        <v>67076.75</v>
      </c>
      <c r="F367" s="40"/>
    </row>
    <row r="368" spans="1:6" x14ac:dyDescent="0.2">
      <c r="A368" s="56" t="s">
        <v>139</v>
      </c>
      <c r="B368" s="44" t="s">
        <v>140</v>
      </c>
      <c r="C368" s="45"/>
      <c r="D368" s="45"/>
      <c r="E368" s="40">
        <v>28250.61</v>
      </c>
      <c r="F368" s="40"/>
    </row>
    <row r="369" spans="1:6" x14ac:dyDescent="0.2">
      <c r="A369" s="56" t="s">
        <v>154</v>
      </c>
      <c r="B369" s="44" t="s">
        <v>155</v>
      </c>
      <c r="C369" s="45"/>
      <c r="D369" s="45"/>
      <c r="E369" s="40">
        <v>28160.13</v>
      </c>
      <c r="F369" s="40"/>
    </row>
    <row r="370" spans="1:6" x14ac:dyDescent="0.2">
      <c r="A370" s="55" t="s">
        <v>157</v>
      </c>
      <c r="B370" s="44" t="s">
        <v>158</v>
      </c>
      <c r="C370" s="32">
        <v>3000</v>
      </c>
      <c r="D370" s="32">
        <v>3000</v>
      </c>
      <c r="E370" s="31">
        <v>2178.36</v>
      </c>
      <c r="F370" s="31">
        <f t="shared" si="6"/>
        <v>72.611999999999995</v>
      </c>
    </row>
    <row r="371" spans="1:6" x14ac:dyDescent="0.2">
      <c r="A371" s="56" t="s">
        <v>161</v>
      </c>
      <c r="B371" s="44" t="s">
        <v>162</v>
      </c>
      <c r="C371" s="45"/>
      <c r="D371" s="45"/>
      <c r="E371" s="40">
        <v>2178.36</v>
      </c>
      <c r="F371" s="40"/>
    </row>
    <row r="372" spans="1:6" ht="25.5" x14ac:dyDescent="0.2">
      <c r="A372" s="55" t="s">
        <v>177</v>
      </c>
      <c r="B372" s="44" t="s">
        <v>178</v>
      </c>
      <c r="C372" s="32">
        <v>8000</v>
      </c>
      <c r="D372" s="32">
        <v>8000</v>
      </c>
      <c r="E372" s="31">
        <v>2125</v>
      </c>
      <c r="F372" s="31">
        <f t="shared" si="6"/>
        <v>26.5625</v>
      </c>
    </row>
    <row r="373" spans="1:6" x14ac:dyDescent="0.2">
      <c r="A373" s="56" t="s">
        <v>371</v>
      </c>
      <c r="B373" s="44" t="s">
        <v>372</v>
      </c>
      <c r="C373" s="45"/>
      <c r="D373" s="45"/>
      <c r="E373" s="40">
        <v>2125</v>
      </c>
      <c r="F373" s="40"/>
    </row>
    <row r="374" spans="1:6" x14ac:dyDescent="0.2">
      <c r="A374" s="55" t="s">
        <v>189</v>
      </c>
      <c r="B374" s="44" t="s">
        <v>190</v>
      </c>
      <c r="C374" s="32">
        <v>615000</v>
      </c>
      <c r="D374" s="32">
        <v>615000</v>
      </c>
      <c r="E374" s="101"/>
      <c r="F374" s="101"/>
    </row>
    <row r="375" spans="1:6" x14ac:dyDescent="0.2">
      <c r="A375" s="55" t="s">
        <v>191</v>
      </c>
      <c r="B375" s="44" t="s">
        <v>192</v>
      </c>
      <c r="C375" s="32">
        <v>760000</v>
      </c>
      <c r="D375" s="32">
        <v>760000</v>
      </c>
      <c r="E375" s="101"/>
      <c r="F375" s="101"/>
    </row>
    <row r="376" spans="1:6" x14ac:dyDescent="0.2">
      <c r="A376" s="53" t="s">
        <v>340</v>
      </c>
      <c r="B376" s="54" t="s">
        <v>341</v>
      </c>
      <c r="C376" s="76">
        <v>10000000</v>
      </c>
      <c r="D376" s="76">
        <v>10000000</v>
      </c>
      <c r="E376" s="77">
        <v>495461.35</v>
      </c>
      <c r="F376" s="77">
        <f t="shared" si="6"/>
        <v>4.9546134999999998</v>
      </c>
    </row>
    <row r="377" spans="1:6" x14ac:dyDescent="0.2">
      <c r="A377" s="46" t="s">
        <v>276</v>
      </c>
      <c r="B377" s="44" t="s">
        <v>277</v>
      </c>
      <c r="C377" s="32">
        <v>1500000</v>
      </c>
      <c r="D377" s="32">
        <v>1500000</v>
      </c>
      <c r="E377" s="31">
        <v>74319.19</v>
      </c>
      <c r="F377" s="31">
        <f t="shared" si="6"/>
        <v>4.9546126666666668</v>
      </c>
    </row>
    <row r="378" spans="1:6" x14ac:dyDescent="0.2">
      <c r="A378" s="55" t="s">
        <v>256</v>
      </c>
      <c r="B378" s="44" t="s">
        <v>380</v>
      </c>
      <c r="C378" s="32">
        <v>1500000</v>
      </c>
      <c r="D378" s="32">
        <v>1500000</v>
      </c>
      <c r="E378" s="31">
        <v>74319.19</v>
      </c>
      <c r="F378" s="31">
        <f t="shared" si="6"/>
        <v>4.9546126666666668</v>
      </c>
    </row>
    <row r="379" spans="1:6" ht="25.5" x14ac:dyDescent="0.2">
      <c r="A379" s="56" t="s">
        <v>259</v>
      </c>
      <c r="B379" s="44" t="s">
        <v>260</v>
      </c>
      <c r="C379" s="45"/>
      <c r="D379" s="45"/>
      <c r="E379" s="40">
        <v>54802.86</v>
      </c>
      <c r="F379" s="40"/>
    </row>
    <row r="380" spans="1:6" x14ac:dyDescent="0.2">
      <c r="A380" s="56" t="s">
        <v>261</v>
      </c>
      <c r="B380" s="44" t="s">
        <v>262</v>
      </c>
      <c r="C380" s="45"/>
      <c r="D380" s="45"/>
      <c r="E380" s="40">
        <v>19516.330000000002</v>
      </c>
      <c r="F380" s="40"/>
    </row>
    <row r="381" spans="1:6" x14ac:dyDescent="0.2">
      <c r="A381" s="46" t="s">
        <v>285</v>
      </c>
      <c r="B381" s="44" t="s">
        <v>286</v>
      </c>
      <c r="C381" s="32">
        <v>8500000</v>
      </c>
      <c r="D381" s="32">
        <v>8500000</v>
      </c>
      <c r="E381" s="31">
        <v>421142.16</v>
      </c>
      <c r="F381" s="31">
        <f t="shared" si="6"/>
        <v>4.9546136470588236</v>
      </c>
    </row>
    <row r="382" spans="1:6" x14ac:dyDescent="0.2">
      <c r="A382" s="55" t="s">
        <v>256</v>
      </c>
      <c r="B382" s="44" t="s">
        <v>380</v>
      </c>
      <c r="C382" s="32">
        <v>8500000</v>
      </c>
      <c r="D382" s="32">
        <v>8500000</v>
      </c>
      <c r="E382" s="31">
        <v>421142.16</v>
      </c>
      <c r="F382" s="31">
        <f t="shared" si="6"/>
        <v>4.9546136470588236</v>
      </c>
    </row>
    <row r="383" spans="1:6" ht="25.5" x14ac:dyDescent="0.2">
      <c r="A383" s="56" t="s">
        <v>259</v>
      </c>
      <c r="B383" s="44" t="s">
        <v>260</v>
      </c>
      <c r="C383" s="45"/>
      <c r="D383" s="45"/>
      <c r="E383" s="40">
        <v>310549.63</v>
      </c>
      <c r="F383" s="40"/>
    </row>
    <row r="384" spans="1:6" x14ac:dyDescent="0.2">
      <c r="A384" s="56" t="s">
        <v>261</v>
      </c>
      <c r="B384" s="44" t="s">
        <v>262</v>
      </c>
      <c r="C384" s="45"/>
      <c r="D384" s="45"/>
      <c r="E384" s="40">
        <v>110592.53</v>
      </c>
      <c r="F384" s="40"/>
    </row>
    <row r="385" spans="1:6" ht="25.5" x14ac:dyDescent="0.2">
      <c r="A385" s="53" t="s">
        <v>342</v>
      </c>
      <c r="B385" s="54" t="s">
        <v>343</v>
      </c>
      <c r="C385" s="76">
        <v>75775</v>
      </c>
      <c r="D385" s="76">
        <v>75775</v>
      </c>
      <c r="E385" s="77">
        <v>24321.52</v>
      </c>
      <c r="F385" s="77">
        <f t="shared" si="6"/>
        <v>32.097024084460571</v>
      </c>
    </row>
    <row r="386" spans="1:6" x14ac:dyDescent="0.2">
      <c r="A386" s="46" t="s">
        <v>256</v>
      </c>
      <c r="B386" s="44" t="s">
        <v>278</v>
      </c>
      <c r="C386" s="32">
        <v>75775</v>
      </c>
      <c r="D386" s="32">
        <v>75775</v>
      </c>
      <c r="E386" s="31">
        <v>24321.52</v>
      </c>
      <c r="F386" s="31">
        <f t="shared" si="6"/>
        <v>32.097024084460571</v>
      </c>
    </row>
    <row r="387" spans="1:6" x14ac:dyDescent="0.2">
      <c r="A387" s="55" t="s">
        <v>85</v>
      </c>
      <c r="B387" s="44" t="s">
        <v>86</v>
      </c>
      <c r="C387" s="32">
        <v>45775</v>
      </c>
      <c r="D387" s="32">
        <v>45775</v>
      </c>
      <c r="E387" s="31">
        <v>16998.669999999998</v>
      </c>
      <c r="F387" s="31">
        <f t="shared" si="6"/>
        <v>37.135270344074272</v>
      </c>
    </row>
    <row r="388" spans="1:6" x14ac:dyDescent="0.2">
      <c r="A388" s="56" t="s">
        <v>89</v>
      </c>
      <c r="B388" s="44" t="s">
        <v>90</v>
      </c>
      <c r="C388" s="45"/>
      <c r="D388" s="45"/>
      <c r="E388" s="40">
        <v>14292.19</v>
      </c>
      <c r="F388" s="40"/>
    </row>
    <row r="389" spans="1:6" x14ac:dyDescent="0.2">
      <c r="A389" s="56" t="s">
        <v>91</v>
      </c>
      <c r="B389" s="44" t="s">
        <v>92</v>
      </c>
      <c r="C389" s="45"/>
      <c r="D389" s="45"/>
      <c r="E389" s="40">
        <v>16.52</v>
      </c>
      <c r="F389" s="40"/>
    </row>
    <row r="390" spans="1:6" x14ac:dyDescent="0.2">
      <c r="A390" s="56" t="s">
        <v>95</v>
      </c>
      <c r="B390" s="44" t="s">
        <v>94</v>
      </c>
      <c r="C390" s="45"/>
      <c r="D390" s="45"/>
      <c r="E390" s="40">
        <v>320</v>
      </c>
      <c r="F390" s="40"/>
    </row>
    <row r="391" spans="1:6" x14ac:dyDescent="0.2">
      <c r="A391" s="56" t="s">
        <v>98</v>
      </c>
      <c r="B391" s="44" t="s">
        <v>99</v>
      </c>
      <c r="C391" s="45"/>
      <c r="D391" s="45"/>
      <c r="E391" s="40">
        <v>2369.96</v>
      </c>
      <c r="F391" s="40"/>
    </row>
    <row r="392" spans="1:6" x14ac:dyDescent="0.2">
      <c r="A392" s="55" t="s">
        <v>100</v>
      </c>
      <c r="B392" s="44" t="s">
        <v>101</v>
      </c>
      <c r="C392" s="32">
        <v>30000</v>
      </c>
      <c r="D392" s="32">
        <v>30000</v>
      </c>
      <c r="E392" s="31">
        <v>7322.85</v>
      </c>
      <c r="F392" s="31">
        <f t="shared" si="6"/>
        <v>24.409500000000001</v>
      </c>
    </row>
    <row r="393" spans="1:6" x14ac:dyDescent="0.2">
      <c r="A393" s="56" t="s">
        <v>104</v>
      </c>
      <c r="B393" s="44" t="s">
        <v>105</v>
      </c>
      <c r="C393" s="45"/>
      <c r="D393" s="45"/>
      <c r="E393" s="40">
        <v>4704.72</v>
      </c>
      <c r="F393" s="40"/>
    </row>
    <row r="394" spans="1:6" x14ac:dyDescent="0.2">
      <c r="A394" s="56" t="s">
        <v>106</v>
      </c>
      <c r="B394" s="44" t="s">
        <v>107</v>
      </c>
      <c r="C394" s="45"/>
      <c r="D394" s="45"/>
      <c r="E394" s="40">
        <v>150.53</v>
      </c>
      <c r="F394" s="40"/>
    </row>
    <row r="395" spans="1:6" x14ac:dyDescent="0.2">
      <c r="A395" s="56" t="s">
        <v>110</v>
      </c>
      <c r="B395" s="44" t="s">
        <v>111</v>
      </c>
      <c r="C395" s="45"/>
      <c r="D395" s="45"/>
      <c r="E395" s="40">
        <v>156.5</v>
      </c>
      <c r="F395" s="40"/>
    </row>
    <row r="396" spans="1:6" x14ac:dyDescent="0.2">
      <c r="A396" s="56" t="s">
        <v>135</v>
      </c>
      <c r="B396" s="44" t="s">
        <v>136</v>
      </c>
      <c r="C396" s="45"/>
      <c r="D396" s="45"/>
      <c r="E396" s="40">
        <v>150</v>
      </c>
      <c r="F396" s="40"/>
    </row>
    <row r="397" spans="1:6" x14ac:dyDescent="0.2">
      <c r="A397" s="56" t="s">
        <v>143</v>
      </c>
      <c r="B397" s="44" t="s">
        <v>142</v>
      </c>
      <c r="C397" s="45"/>
      <c r="D397" s="45"/>
      <c r="E397" s="40">
        <v>2161.1</v>
      </c>
      <c r="F397" s="40"/>
    </row>
    <row r="398" spans="1:6" ht="76.5" x14ac:dyDescent="0.2">
      <c r="A398" s="53" t="s">
        <v>344</v>
      </c>
      <c r="B398" s="54" t="s">
        <v>345</v>
      </c>
      <c r="C398" s="76">
        <v>1055882</v>
      </c>
      <c r="D398" s="76">
        <v>1055882</v>
      </c>
      <c r="E398" s="77">
        <v>124404.62</v>
      </c>
      <c r="F398" s="77">
        <f t="shared" si="6"/>
        <v>11.782057085924373</v>
      </c>
    </row>
    <row r="399" spans="1:6" x14ac:dyDescent="0.2">
      <c r="A399" s="46" t="s">
        <v>287</v>
      </c>
      <c r="B399" s="44" t="s">
        <v>288</v>
      </c>
      <c r="C399" s="32">
        <v>1055882</v>
      </c>
      <c r="D399" s="32">
        <v>1055882</v>
      </c>
      <c r="E399" s="31">
        <v>124404.62</v>
      </c>
      <c r="F399" s="31">
        <f t="shared" si="6"/>
        <v>11.782057085924373</v>
      </c>
    </row>
    <row r="400" spans="1:6" x14ac:dyDescent="0.2">
      <c r="A400" s="55" t="s">
        <v>85</v>
      </c>
      <c r="B400" s="44" t="s">
        <v>86</v>
      </c>
      <c r="C400" s="32">
        <v>317300</v>
      </c>
      <c r="D400" s="32">
        <v>317300</v>
      </c>
      <c r="E400" s="31">
        <v>74270.05</v>
      </c>
      <c r="F400" s="31">
        <f t="shared" si="6"/>
        <v>23.406886227544913</v>
      </c>
    </row>
    <row r="401" spans="1:6" x14ac:dyDescent="0.2">
      <c r="A401" s="56" t="s">
        <v>89</v>
      </c>
      <c r="B401" s="44" t="s">
        <v>90</v>
      </c>
      <c r="C401" s="45"/>
      <c r="D401" s="45"/>
      <c r="E401" s="40">
        <v>63991.62</v>
      </c>
      <c r="F401" s="40"/>
    </row>
    <row r="402" spans="1:6" x14ac:dyDescent="0.2">
      <c r="A402" s="56" t="s">
        <v>98</v>
      </c>
      <c r="B402" s="44" t="s">
        <v>99</v>
      </c>
      <c r="C402" s="45"/>
      <c r="D402" s="45"/>
      <c r="E402" s="40">
        <v>10278.43</v>
      </c>
      <c r="F402" s="40"/>
    </row>
    <row r="403" spans="1:6" x14ac:dyDescent="0.2">
      <c r="A403" s="55" t="s">
        <v>100</v>
      </c>
      <c r="B403" s="44" t="s">
        <v>101</v>
      </c>
      <c r="C403" s="32">
        <v>738582</v>
      </c>
      <c r="D403" s="32">
        <v>738582</v>
      </c>
      <c r="E403" s="31">
        <v>50134.57</v>
      </c>
      <c r="F403" s="31">
        <f t="shared" si="6"/>
        <v>6.7879490699746272</v>
      </c>
    </row>
    <row r="404" spans="1:6" x14ac:dyDescent="0.2">
      <c r="A404" s="56" t="s">
        <v>104</v>
      </c>
      <c r="B404" s="44" t="s">
        <v>105</v>
      </c>
      <c r="C404" s="45"/>
      <c r="D404" s="45"/>
      <c r="E404" s="40">
        <v>1865.88</v>
      </c>
      <c r="F404" s="40"/>
    </row>
    <row r="405" spans="1:6" x14ac:dyDescent="0.2">
      <c r="A405" s="56" t="s">
        <v>108</v>
      </c>
      <c r="B405" s="44" t="s">
        <v>109</v>
      </c>
      <c r="C405" s="45"/>
      <c r="D405" s="45"/>
      <c r="E405" s="40">
        <v>250</v>
      </c>
      <c r="F405" s="40"/>
    </row>
    <row r="406" spans="1:6" x14ac:dyDescent="0.2">
      <c r="A406" s="56" t="s">
        <v>110</v>
      </c>
      <c r="B406" s="44" t="s">
        <v>111</v>
      </c>
      <c r="C406" s="45"/>
      <c r="D406" s="45"/>
      <c r="E406" s="40">
        <v>3612</v>
      </c>
      <c r="F406" s="40"/>
    </row>
    <row r="407" spans="1:6" x14ac:dyDescent="0.2">
      <c r="A407" s="56" t="s">
        <v>116</v>
      </c>
      <c r="B407" s="44" t="s">
        <v>117</v>
      </c>
      <c r="C407" s="45"/>
      <c r="D407" s="45"/>
      <c r="E407" s="40">
        <v>7095.58</v>
      </c>
      <c r="F407" s="40"/>
    </row>
    <row r="408" spans="1:6" x14ac:dyDescent="0.2">
      <c r="A408" s="56" t="s">
        <v>131</v>
      </c>
      <c r="B408" s="44" t="s">
        <v>132</v>
      </c>
      <c r="C408" s="45"/>
      <c r="D408" s="45"/>
      <c r="E408" s="40">
        <v>14164.52</v>
      </c>
      <c r="F408" s="40"/>
    </row>
    <row r="409" spans="1:6" x14ac:dyDescent="0.2">
      <c r="A409" s="56" t="s">
        <v>137</v>
      </c>
      <c r="B409" s="44" t="s">
        <v>138</v>
      </c>
      <c r="C409" s="45"/>
      <c r="D409" s="45"/>
      <c r="E409" s="40">
        <v>2287.5</v>
      </c>
      <c r="F409" s="40"/>
    </row>
    <row r="410" spans="1:6" x14ac:dyDescent="0.2">
      <c r="A410" s="56" t="s">
        <v>139</v>
      </c>
      <c r="B410" s="44" t="s">
        <v>140</v>
      </c>
      <c r="C410" s="45"/>
      <c r="D410" s="45"/>
      <c r="E410" s="40">
        <v>1861.46</v>
      </c>
      <c r="F410" s="40"/>
    </row>
    <row r="411" spans="1:6" x14ac:dyDescent="0.2">
      <c r="A411" s="56" t="s">
        <v>143</v>
      </c>
      <c r="B411" s="44" t="s">
        <v>142</v>
      </c>
      <c r="C411" s="45"/>
      <c r="D411" s="45"/>
      <c r="E411" s="40">
        <v>8856</v>
      </c>
      <c r="F411" s="40"/>
    </row>
    <row r="412" spans="1:6" x14ac:dyDescent="0.2">
      <c r="A412" s="56" t="s">
        <v>150</v>
      </c>
      <c r="B412" s="44" t="s">
        <v>151</v>
      </c>
      <c r="C412" s="45"/>
      <c r="D412" s="45"/>
      <c r="E412" s="40">
        <v>7387.63</v>
      </c>
      <c r="F412" s="40"/>
    </row>
    <row r="413" spans="1:6" x14ac:dyDescent="0.2">
      <c r="A413" s="56" t="s">
        <v>152</v>
      </c>
      <c r="B413" s="44" t="s">
        <v>153</v>
      </c>
      <c r="C413" s="45"/>
      <c r="D413" s="45"/>
      <c r="E413" s="40">
        <v>2750</v>
      </c>
      <c r="F413" s="40"/>
    </row>
    <row r="414" spans="1:6" x14ac:dyDescent="0.2">
      <c r="A414" s="56" t="s">
        <v>156</v>
      </c>
      <c r="B414" s="44" t="s">
        <v>145</v>
      </c>
      <c r="C414" s="45"/>
      <c r="D414" s="45"/>
      <c r="E414" s="40">
        <v>4</v>
      </c>
      <c r="F414" s="40"/>
    </row>
    <row r="415" spans="1:6" ht="25.5" x14ac:dyDescent="0.2">
      <c r="A415" s="53" t="s">
        <v>346</v>
      </c>
      <c r="B415" s="54" t="s">
        <v>388</v>
      </c>
      <c r="C415" s="76">
        <v>1562000</v>
      </c>
      <c r="D415" s="76">
        <v>1562000</v>
      </c>
      <c r="E415" s="102"/>
      <c r="F415" s="102"/>
    </row>
    <row r="416" spans="1:6" x14ac:dyDescent="0.2">
      <c r="A416" s="46" t="s">
        <v>287</v>
      </c>
      <c r="B416" s="44" t="s">
        <v>288</v>
      </c>
      <c r="C416" s="32">
        <v>1562000</v>
      </c>
      <c r="D416" s="32">
        <v>1562000</v>
      </c>
      <c r="E416" s="101"/>
      <c r="F416" s="101"/>
    </row>
    <row r="417" spans="1:6" x14ac:dyDescent="0.2">
      <c r="A417" s="55" t="s">
        <v>85</v>
      </c>
      <c r="B417" s="44" t="s">
        <v>86</v>
      </c>
      <c r="C417" s="32">
        <v>406000</v>
      </c>
      <c r="D417" s="32">
        <v>406000</v>
      </c>
      <c r="E417" s="101"/>
      <c r="F417" s="101"/>
    </row>
    <row r="418" spans="1:6" x14ac:dyDescent="0.2">
      <c r="A418" s="55" t="s">
        <v>100</v>
      </c>
      <c r="B418" s="44" t="s">
        <v>101</v>
      </c>
      <c r="C418" s="32">
        <v>861000</v>
      </c>
      <c r="D418" s="32">
        <v>861000</v>
      </c>
      <c r="E418" s="101"/>
      <c r="F418" s="101"/>
    </row>
    <row r="419" spans="1:6" x14ac:dyDescent="0.2">
      <c r="A419" s="55" t="s">
        <v>189</v>
      </c>
      <c r="B419" s="44" t="s">
        <v>190</v>
      </c>
      <c r="C419" s="32">
        <v>5000</v>
      </c>
      <c r="D419" s="32">
        <v>5000</v>
      </c>
      <c r="E419" s="101"/>
      <c r="F419" s="101"/>
    </row>
    <row r="420" spans="1:6" x14ac:dyDescent="0.2">
      <c r="A420" s="55" t="s">
        <v>191</v>
      </c>
      <c r="B420" s="44" t="s">
        <v>192</v>
      </c>
      <c r="C420" s="32">
        <v>290000</v>
      </c>
      <c r="D420" s="32">
        <v>290000</v>
      </c>
      <c r="E420" s="101"/>
      <c r="F420" s="101"/>
    </row>
    <row r="421" spans="1:6" ht="25.5" x14ac:dyDescent="0.2">
      <c r="A421" s="53" t="s">
        <v>348</v>
      </c>
      <c r="B421" s="54" t="s">
        <v>347</v>
      </c>
      <c r="C421" s="76">
        <v>185250</v>
      </c>
      <c r="D421" s="76">
        <v>185250</v>
      </c>
      <c r="E421" s="102"/>
      <c r="F421" s="102"/>
    </row>
    <row r="422" spans="1:6" x14ac:dyDescent="0.2">
      <c r="A422" s="46" t="s">
        <v>287</v>
      </c>
      <c r="B422" s="44" t="s">
        <v>288</v>
      </c>
      <c r="C422" s="32">
        <v>185250</v>
      </c>
      <c r="D422" s="32">
        <v>185250</v>
      </c>
      <c r="E422" s="101"/>
      <c r="F422" s="101"/>
    </row>
    <row r="423" spans="1:6" x14ac:dyDescent="0.2">
      <c r="A423" s="55" t="s">
        <v>85</v>
      </c>
      <c r="B423" s="44" t="s">
        <v>86</v>
      </c>
      <c r="C423" s="32">
        <v>58250</v>
      </c>
      <c r="D423" s="32">
        <v>58250</v>
      </c>
      <c r="E423" s="101"/>
      <c r="F423" s="101"/>
    </row>
    <row r="424" spans="1:6" x14ac:dyDescent="0.2">
      <c r="A424" s="55" t="s">
        <v>100</v>
      </c>
      <c r="B424" s="44" t="s">
        <v>101</v>
      </c>
      <c r="C424" s="32">
        <v>127000</v>
      </c>
      <c r="D424" s="32">
        <v>127000</v>
      </c>
      <c r="E424" s="101"/>
      <c r="F424" s="101"/>
    </row>
    <row r="425" spans="1:6" ht="25.5" x14ac:dyDescent="0.2">
      <c r="A425" s="53" t="s">
        <v>349</v>
      </c>
      <c r="B425" s="54" t="s">
        <v>350</v>
      </c>
      <c r="C425" s="76">
        <v>10000000</v>
      </c>
      <c r="D425" s="76">
        <v>10000000</v>
      </c>
      <c r="E425" s="77">
        <v>2259480.5</v>
      </c>
      <c r="F425" s="77">
        <f t="shared" ref="F425:F431" si="7">+E425/D425*100</f>
        <v>22.594805000000001</v>
      </c>
    </row>
    <row r="426" spans="1:6" x14ac:dyDescent="0.2">
      <c r="A426" s="46" t="s">
        <v>276</v>
      </c>
      <c r="B426" s="44" t="s">
        <v>277</v>
      </c>
      <c r="C426" s="32">
        <v>2000000</v>
      </c>
      <c r="D426" s="32">
        <v>2000000</v>
      </c>
      <c r="E426" s="31">
        <v>451896.1</v>
      </c>
      <c r="F426" s="31">
        <f t="shared" si="7"/>
        <v>22.594804999999997</v>
      </c>
    </row>
    <row r="427" spans="1:6" x14ac:dyDescent="0.2">
      <c r="A427" s="55" t="s">
        <v>256</v>
      </c>
      <c r="B427" s="44" t="s">
        <v>380</v>
      </c>
      <c r="C427" s="32">
        <v>2000000</v>
      </c>
      <c r="D427" s="32">
        <v>2000000</v>
      </c>
      <c r="E427" s="31">
        <v>451896.1</v>
      </c>
      <c r="F427" s="31">
        <f t="shared" si="7"/>
        <v>22.594804999999997</v>
      </c>
    </row>
    <row r="428" spans="1:6" ht="25.5" x14ac:dyDescent="0.2">
      <c r="A428" s="56" t="s">
        <v>259</v>
      </c>
      <c r="B428" s="44" t="s">
        <v>260</v>
      </c>
      <c r="C428" s="45"/>
      <c r="D428" s="45"/>
      <c r="E428" s="40">
        <v>34000</v>
      </c>
      <c r="F428" s="40"/>
    </row>
    <row r="429" spans="1:6" x14ac:dyDescent="0.2">
      <c r="A429" s="56" t="s">
        <v>261</v>
      </c>
      <c r="B429" s="44" t="s">
        <v>262</v>
      </c>
      <c r="C429" s="45"/>
      <c r="D429" s="45"/>
      <c r="E429" s="40">
        <v>417896.1</v>
      </c>
      <c r="F429" s="40"/>
    </row>
    <row r="430" spans="1:6" x14ac:dyDescent="0.2">
      <c r="A430" s="46" t="s">
        <v>289</v>
      </c>
      <c r="B430" s="44" t="s">
        <v>290</v>
      </c>
      <c r="C430" s="32">
        <v>8000000</v>
      </c>
      <c r="D430" s="32">
        <v>8000000</v>
      </c>
      <c r="E430" s="31">
        <v>1807584.4</v>
      </c>
      <c r="F430" s="31">
        <f t="shared" si="7"/>
        <v>22.594804999999997</v>
      </c>
    </row>
    <row r="431" spans="1:6" x14ac:dyDescent="0.2">
      <c r="A431" s="55" t="s">
        <v>256</v>
      </c>
      <c r="B431" s="44" t="s">
        <v>380</v>
      </c>
      <c r="C431" s="32">
        <v>8000000</v>
      </c>
      <c r="D431" s="32">
        <v>8000000</v>
      </c>
      <c r="E431" s="31">
        <v>1807584.4</v>
      </c>
      <c r="F431" s="31">
        <f t="shared" si="7"/>
        <v>22.594804999999997</v>
      </c>
    </row>
    <row r="432" spans="1:6" ht="25.5" x14ac:dyDescent="0.2">
      <c r="A432" s="56" t="s">
        <v>259</v>
      </c>
      <c r="B432" s="44" t="s">
        <v>260</v>
      </c>
      <c r="C432" s="45"/>
      <c r="D432" s="45"/>
      <c r="E432" s="40">
        <v>136000</v>
      </c>
      <c r="F432" s="40"/>
    </row>
    <row r="433" spans="1:6" x14ac:dyDescent="0.2">
      <c r="A433" s="56" t="s">
        <v>261</v>
      </c>
      <c r="B433" s="44" t="s">
        <v>262</v>
      </c>
      <c r="C433" s="45"/>
      <c r="D433" s="45"/>
      <c r="E433" s="40">
        <v>1671584.4</v>
      </c>
      <c r="F433" s="40"/>
    </row>
  </sheetData>
  <mergeCells count="11">
    <mergeCell ref="A31:B31"/>
    <mergeCell ref="A32:B32"/>
    <mergeCell ref="A36:B36"/>
    <mergeCell ref="A35:B35"/>
    <mergeCell ref="A2:I2"/>
    <mergeCell ref="A5:I5"/>
    <mergeCell ref="A6:I6"/>
    <mergeCell ref="A8:B8"/>
    <mergeCell ref="A9:B9"/>
    <mergeCell ref="A28:J28"/>
    <mergeCell ref="A29:J29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Prihodi i rashodi po ek.klas</vt:lpstr>
      <vt:lpstr>Prihodi i rashodi prema izvoru </vt:lpstr>
      <vt:lpstr>Rashodi prema FP</vt:lpstr>
      <vt:lpstr>Račun financiranja prema ek.kl</vt:lpstr>
      <vt:lpstr>Račun fin. prema izvorima</vt:lpstr>
      <vt:lpstr>Izvještaj po programskoj klas.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Novaković</dc:creator>
  <cp:lastModifiedBy>Milka Marina Jelić</cp:lastModifiedBy>
  <cp:lastPrinted>2025-07-21T10:30:51Z</cp:lastPrinted>
  <dcterms:created xsi:type="dcterms:W3CDTF">2024-07-16T07:22:01Z</dcterms:created>
  <dcterms:modified xsi:type="dcterms:W3CDTF">2025-08-07T05:32:09Z</dcterms:modified>
</cp:coreProperties>
</file>