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čunovodstvo\2. FINANCIJSKI IZVJESTAJI\2024 financijski izvještaji\Izvršenje financijskog plana\Final 06.2024\"/>
    </mc:Choice>
  </mc:AlternateContent>
  <xr:revisionPtr revIDLastSave="0" documentId="13_ncr:1_{32923D98-6806-4424-A210-0F13B008D1D9}" xr6:coauthVersionLast="47" xr6:coauthVersionMax="47" xr10:uidLastSave="{00000000-0000-0000-0000-000000000000}"/>
  <bookViews>
    <workbookView xWindow="37725" yWindow="5625" windowWidth="28800" windowHeight="15345" tabRatio="992" activeTab="2" xr2:uid="{998DF042-06EB-42DA-9B82-F4EB97B4F08E}"/>
  </bookViews>
  <sheets>
    <sheet name="Sažetak" sheetId="1" r:id="rId1"/>
    <sheet name="Prihodi i rashodi po ek.klas" sheetId="2" r:id="rId2"/>
    <sheet name="Prihodi i rashodi prema izvoru " sheetId="3" r:id="rId3"/>
    <sheet name="Rashodi prema FP" sheetId="4" r:id="rId4"/>
    <sheet name="Račun financiranja prema ek.kl" sheetId="5" r:id="rId5"/>
    <sheet name="Račun fin. prema izvorima" sheetId="7" r:id="rId6"/>
    <sheet name="Izvještaj po programskoj klas.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F40" i="2"/>
  <c r="I11" i="1"/>
  <c r="J11" i="1" s="1"/>
  <c r="F39" i="2"/>
  <c r="G39" i="2" s="1"/>
  <c r="G40" i="2"/>
  <c r="D17" i="3"/>
  <c r="G17" i="3" s="1"/>
  <c r="D16" i="3"/>
  <c r="C14" i="3"/>
  <c r="C15" i="3"/>
  <c r="C17" i="3"/>
  <c r="C16" i="3"/>
  <c r="H28" i="5"/>
  <c r="H27" i="5"/>
  <c r="G27" i="5"/>
  <c r="G15" i="5"/>
  <c r="G16" i="5"/>
  <c r="G33" i="3"/>
  <c r="G24" i="2"/>
  <c r="G15" i="2"/>
  <c r="C23" i="7"/>
  <c r="C20" i="7"/>
  <c r="C19" i="7"/>
  <c r="C13" i="7"/>
  <c r="C10" i="7" s="1"/>
  <c r="C14" i="7"/>
  <c r="C28" i="5"/>
  <c r="C26" i="5"/>
  <c r="C25" i="5"/>
  <c r="C15" i="5"/>
  <c r="C22" i="5"/>
  <c r="C23" i="5"/>
  <c r="C29" i="5"/>
  <c r="C27" i="5"/>
  <c r="F17" i="5"/>
  <c r="G17" i="5" s="1"/>
  <c r="F17" i="7"/>
  <c r="H17" i="7" s="1"/>
  <c r="F20" i="3"/>
  <c r="F21" i="3"/>
  <c r="F36" i="3"/>
  <c r="F33" i="3"/>
  <c r="H104" i="2"/>
  <c r="H93" i="2"/>
  <c r="H89" i="2"/>
  <c r="H58" i="2"/>
  <c r="J22" i="1"/>
  <c r="G41" i="3"/>
  <c r="G40" i="3"/>
  <c r="G39" i="3"/>
  <c r="G37" i="3"/>
  <c r="G36" i="3"/>
  <c r="G34" i="3"/>
  <c r="G31" i="3"/>
  <c r="G30" i="3"/>
  <c r="G29" i="3"/>
  <c r="G28" i="3"/>
  <c r="G26" i="3"/>
  <c r="G24" i="3"/>
  <c r="G23" i="3"/>
  <c r="G21" i="3"/>
  <c r="G20" i="3"/>
  <c r="G19" i="3"/>
  <c r="G18" i="3"/>
  <c r="G16" i="3"/>
  <c r="H21" i="2"/>
  <c r="H28" i="2"/>
  <c r="H33" i="2"/>
  <c r="C16" i="2"/>
  <c r="C15" i="2"/>
  <c r="C14" i="2" s="1"/>
  <c r="C10" i="2" s="1"/>
  <c r="K18" i="7"/>
  <c r="H15" i="7"/>
  <c r="F15" i="7"/>
  <c r="G15" i="7" s="1"/>
  <c r="F14" i="7"/>
  <c r="H14" i="7" s="1"/>
  <c r="E10" i="7"/>
  <c r="D10" i="7"/>
  <c r="H8" i="7"/>
  <c r="G8" i="7"/>
  <c r="F8" i="7"/>
  <c r="E8" i="7"/>
  <c r="D8" i="7"/>
  <c r="C8" i="7"/>
  <c r="H100" i="2"/>
  <c r="H101" i="2"/>
  <c r="H107" i="2"/>
  <c r="H108" i="2"/>
  <c r="H111" i="2"/>
  <c r="H44" i="2"/>
  <c r="H45" i="2"/>
  <c r="H46" i="2"/>
  <c r="H47" i="2"/>
  <c r="H48" i="2"/>
  <c r="H49" i="2"/>
  <c r="H50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7" i="2"/>
  <c r="G118" i="2"/>
  <c r="G17" i="2"/>
  <c r="G18" i="2"/>
  <c r="G21" i="2"/>
  <c r="G22" i="2"/>
  <c r="G23" i="2"/>
  <c r="G25" i="2"/>
  <c r="G26" i="2"/>
  <c r="G27" i="2"/>
  <c r="G28" i="2"/>
  <c r="G29" i="2"/>
  <c r="G30" i="2"/>
  <c r="G31" i="2"/>
  <c r="G32" i="2"/>
  <c r="G33" i="2"/>
  <c r="G35" i="2"/>
  <c r="G36" i="2"/>
  <c r="G37" i="2"/>
  <c r="C30" i="6"/>
  <c r="E28" i="6"/>
  <c r="D28" i="6"/>
  <c r="C28" i="6"/>
  <c r="E8" i="6"/>
  <c r="D8" i="6"/>
  <c r="C8" i="6"/>
  <c r="H34" i="5"/>
  <c r="G34" i="5"/>
  <c r="G31" i="5"/>
  <c r="G30" i="5"/>
  <c r="H22" i="5"/>
  <c r="G22" i="5"/>
  <c r="G19" i="5"/>
  <c r="K18" i="5"/>
  <c r="G18" i="5"/>
  <c r="H10" i="5"/>
  <c r="G10" i="5"/>
  <c r="F10" i="5"/>
  <c r="E10" i="5"/>
  <c r="D10" i="5"/>
  <c r="C10" i="5"/>
  <c r="H8" i="5"/>
  <c r="G8" i="5"/>
  <c r="F8" i="5"/>
  <c r="E8" i="5"/>
  <c r="D8" i="5"/>
  <c r="C8" i="5"/>
  <c r="K11" i="1" l="1"/>
  <c r="F38" i="2"/>
  <c r="F14" i="2" s="1"/>
  <c r="D15" i="3"/>
  <c r="D14" i="3" s="1"/>
  <c r="G17" i="7"/>
  <c r="F13" i="7"/>
  <c r="H13" i="7" s="1"/>
  <c r="H10" i="7" s="1"/>
  <c r="F16" i="5"/>
  <c r="G14" i="7"/>
  <c r="H10" i="4"/>
  <c r="G10" i="4"/>
  <c r="F10" i="4"/>
  <c r="E10" i="4"/>
  <c r="D10" i="4"/>
  <c r="C10" i="4"/>
  <c r="H8" i="4"/>
  <c r="G8" i="4"/>
  <c r="F8" i="4"/>
  <c r="E8" i="4"/>
  <c r="D8" i="4"/>
  <c r="C8" i="4"/>
  <c r="F41" i="3"/>
  <c r="F40" i="3"/>
  <c r="F37" i="3"/>
  <c r="F34" i="3"/>
  <c r="G32" i="3"/>
  <c r="F32" i="3"/>
  <c r="F31" i="3"/>
  <c r="F30" i="3"/>
  <c r="F29" i="3"/>
  <c r="F28" i="3"/>
  <c r="E27" i="3"/>
  <c r="G27" i="3" s="1"/>
  <c r="B27" i="3"/>
  <c r="F24" i="3"/>
  <c r="E24" i="3"/>
  <c r="E23" i="3"/>
  <c r="E20" i="3" s="1"/>
  <c r="B23" i="3"/>
  <c r="B20" i="3"/>
  <c r="F19" i="3"/>
  <c r="E18" i="3"/>
  <c r="F17" i="3"/>
  <c r="F16" i="3"/>
  <c r="F15" i="3"/>
  <c r="E15" i="3"/>
  <c r="B15" i="3"/>
  <c r="G8" i="3"/>
  <c r="F8" i="3"/>
  <c r="E8" i="3"/>
  <c r="D8" i="3"/>
  <c r="C8" i="3"/>
  <c r="B8" i="3"/>
  <c r="F43" i="2"/>
  <c r="E43" i="2"/>
  <c r="D43" i="2"/>
  <c r="C43" i="2"/>
  <c r="F41" i="2"/>
  <c r="E41" i="2"/>
  <c r="D41" i="2"/>
  <c r="C41" i="2"/>
  <c r="G34" i="2"/>
  <c r="E33" i="2"/>
  <c r="F19" i="2"/>
  <c r="F16" i="2"/>
  <c r="G16" i="2" s="1"/>
  <c r="E15" i="2"/>
  <c r="D14" i="2"/>
  <c r="D10" i="2" s="1"/>
  <c r="E10" i="2" s="1"/>
  <c r="H8" i="2"/>
  <c r="F8" i="2"/>
  <c r="E8" i="2"/>
  <c r="D8" i="2"/>
  <c r="C8" i="2"/>
  <c r="K26" i="1"/>
  <c r="J26" i="1"/>
  <c r="K25" i="1"/>
  <c r="J25" i="1"/>
  <c r="F24" i="1"/>
  <c r="F27" i="1" s="1"/>
  <c r="I23" i="1"/>
  <c r="I24" i="1" s="1"/>
  <c r="H23" i="1"/>
  <c r="G23" i="1"/>
  <c r="I22" i="1"/>
  <c r="K22" i="1" s="1"/>
  <c r="H22" i="1"/>
  <c r="H24" i="1" s="1"/>
  <c r="H27" i="1" s="1"/>
  <c r="G22" i="1"/>
  <c r="G24" i="1" s="1"/>
  <c r="G27" i="1" s="1"/>
  <c r="G20" i="1"/>
  <c r="F20" i="1"/>
  <c r="K15" i="1"/>
  <c r="I15" i="1"/>
  <c r="J15" i="1" s="1"/>
  <c r="H15" i="1"/>
  <c r="G15" i="1"/>
  <c r="F15" i="1"/>
  <c r="I14" i="1"/>
  <c r="K14" i="1" s="1"/>
  <c r="H14" i="1"/>
  <c r="H16" i="1" s="1"/>
  <c r="G14" i="1"/>
  <c r="G16" i="1" s="1"/>
  <c r="F14" i="1"/>
  <c r="F16" i="1" s="1"/>
  <c r="I12" i="1"/>
  <c r="I13" i="1" s="1"/>
  <c r="K13" i="1" s="1"/>
  <c r="H12" i="1"/>
  <c r="H13" i="1" s="1"/>
  <c r="G12" i="1"/>
  <c r="G13" i="1" s="1"/>
  <c r="F12" i="1"/>
  <c r="F13" i="1" s="1"/>
  <c r="K20" i="1"/>
  <c r="I20" i="1"/>
  <c r="H20" i="1"/>
  <c r="G38" i="2" l="1"/>
  <c r="H38" i="2"/>
  <c r="F10" i="2"/>
  <c r="G15" i="3"/>
  <c r="G13" i="7"/>
  <c r="G10" i="7" s="1"/>
  <c r="F10" i="7"/>
  <c r="H16" i="5"/>
  <c r="F15" i="5"/>
  <c r="H15" i="5" s="1"/>
  <c r="B14" i="3"/>
  <c r="J16" i="3" s="1"/>
  <c r="H43" i="2"/>
  <c r="G43" i="2"/>
  <c r="F27" i="3"/>
  <c r="E14" i="3"/>
  <c r="G14" i="3" s="1"/>
  <c r="F18" i="3"/>
  <c r="F23" i="3"/>
  <c r="E14" i="2"/>
  <c r="F15" i="2"/>
  <c r="K24" i="1"/>
  <c r="J24" i="1"/>
  <c r="I27" i="1"/>
  <c r="F17" i="1"/>
  <c r="F28" i="1" s="1"/>
  <c r="G17" i="1"/>
  <c r="G28" i="1" s="1"/>
  <c r="H17" i="1"/>
  <c r="H28" i="1" s="1"/>
  <c r="J13" i="1"/>
  <c r="J23" i="1"/>
  <c r="I16" i="1"/>
  <c r="I17" i="1" s="1"/>
  <c r="K23" i="1"/>
  <c r="J12" i="1"/>
  <c r="J14" i="1"/>
  <c r="K12" i="1"/>
  <c r="H10" i="2" l="1"/>
  <c r="G10" i="2"/>
  <c r="I14" i="3"/>
  <c r="F14" i="3"/>
  <c r="G14" i="2"/>
  <c r="H15" i="2"/>
  <c r="I28" i="1"/>
  <c r="J17" i="1"/>
  <c r="K17" i="1"/>
  <c r="K16" i="1"/>
  <c r="J16" i="1"/>
  <c r="K27" i="1"/>
  <c r="J27" i="1"/>
  <c r="H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tc={B452CD59-064F-41E3-8CBA-9FD933E6E64A}</author>
  </authors>
  <commentList>
    <comment ref="F8" authorId="0" shapeId="0" xr:uid="{B452CD59-064F-41E3-8CBA-9FD933E6E64A}">
      <text>
        <t>[Threaded comment]
Your version of Excel allows you to read this threaded comment; however, any edits to it will get removed if the file is opened in a newer version of Excel. Learn more: https://go.microsoft.com/fwlink/?linkid=870924
Comment:
    Prema PRRAS-u 30.06.2024.</t>
      </text>
    </comment>
  </commentList>
</comments>
</file>

<file path=xl/sharedStrings.xml><?xml version="1.0" encoding="utf-8"?>
<sst xmlns="http://schemas.openxmlformats.org/spreadsheetml/2006/main" count="1264" uniqueCount="403">
  <si>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</si>
  <si>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</si>
  <si>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</si>
  <si>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</si>
  <si>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</si>
  <si>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</si>
  <si>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</si>
  <si>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</si>
  <si>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</si>
  <si>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</si>
  <si>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</si>
  <si>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</si>
  <si>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</si>
  <si>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</si>
  <si>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</si>
  <si>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</si>
  <si>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</si>
  <si>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</si>
  <si>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</si>
  <si>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</si>
  <si>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</si>
  <si>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</si>
  <si>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</si>
  <si>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INDEX (5)/(2)</t>
  </si>
  <si>
    <t>UKUPNI PRIHODI</t>
  </si>
  <si>
    <t/>
  </si>
  <si>
    <t>Ostvarenje/Izvršenje 
01.2023. - 06.2023.</t>
  </si>
  <si>
    <t>Izvorni plan ili Rebalans 
2024.</t>
  </si>
  <si>
    <t>Tekući plan 
2024.</t>
  </si>
  <si>
    <t>Ostvarenje/Izvršenje 
01.2024. - 06.2024.</t>
  </si>
  <si>
    <t>Indeks
(5)/(4)</t>
  </si>
  <si>
    <t>Prihodi i rashodi</t>
  </si>
  <si>
    <t>EUR</t>
  </si>
  <si>
    <t>PRIHODI</t>
  </si>
  <si>
    <t>6</t>
  </si>
  <si>
    <t>Prihodi poslovanja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</si>
  <si>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</si>
  <si>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</si>
  <si>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</si>
  <si>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</si>
  <si>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</si>
  <si>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</si>
  <si>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</si>
  <si>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</si>
  <si>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</si>
  <si>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</si>
  <si>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</si>
  <si>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</si>
  <si>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</si>
  <si>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</si>
  <si>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</si>
  <si>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</si>
  <si>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</si>
  <si>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</si>
  <si>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</si>
  <si>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</si>
  <si>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6419</t>
  </si>
  <si>
    <t>Ostali prihodi od financijske imovine</t>
  </si>
  <si>
    <t>643</t>
  </si>
  <si>
    <t>Prihodi od kamata na dane zajmove</t>
  </si>
  <si>
    <t>6436</t>
  </si>
  <si>
    <t>Prihodi od kamata na dane zajmove trgovačkim društvima i obrtnicima izvan javnog sektora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</si>
  <si>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</si>
  <si>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</si>
  <si>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</si>
  <si>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</si>
  <si>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</si>
  <si>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</si>
  <si>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</si>
  <si>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</t>
  </si>
  <si>
    <t>6634</t>
  </si>
  <si>
    <t>Povrat kapitalnih pomoći danih trgovačkim društvima i obrtnicima po protestiranim jamstvima</t>
  </si>
  <si>
    <t>Prihodi iz proračuna</t>
  </si>
  <si>
    <t>Prihodi iz nadležnog proračuna za financiranje rashoda</t>
  </si>
  <si>
    <t>Prihodi od nadležnog proračuna za financiranje izdataka</t>
  </si>
  <si>
    <t>68</t>
  </si>
  <si>
    <t>Kazne, upravne mjere i ostali prihodi</t>
  </si>
  <si>
    <t>683</t>
  </si>
  <si>
    <t>Ostali prihodi</t>
  </si>
  <si>
    <t>6831</t>
  </si>
  <si>
    <t>UKUPNI RASHODI</t>
  </si>
  <si>
    <t>Indeks
(5)/(2)</t>
  </si>
  <si>
    <t>Stavka izdat./prih.</t>
  </si>
  <si>
    <t>EKONOMSKA KLASIFIKACIJA</t>
  </si>
  <si>
    <t>ODLJEV</t>
  </si>
  <si>
    <t>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</si>
  <si>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</si>
  <si>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</si>
  <si>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</si>
  <si>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</si>
  <si>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</si>
  <si>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</si>
  <si>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</si>
  <si>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</si>
  <si>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</si>
  <si>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</si>
  <si>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</si>
  <si>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</si>
  <si>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</si>
  <si>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</si>
  <si>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</si>
  <si>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</si>
  <si>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</si>
  <si>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</si>
  <si>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</si>
  <si>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</si>
  <si>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</si>
  <si>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</si>
  <si>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</si>
  <si>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</si>
  <si>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</si>
  <si>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</si>
  <si>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</si>
  <si>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</si>
  <si>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</si>
  <si>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</si>
  <si>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</si>
  <si>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</si>
  <si>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</si>
  <si>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</si>
  <si>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</si>
  <si>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</si>
  <si>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</si>
  <si>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</si>
  <si>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</si>
  <si>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</si>
  <si>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</si>
  <si>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</si>
  <si>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</si>
  <si>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</si>
  <si>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</si>
  <si>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</si>
  <si>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</si>
  <si>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</si>
  <si>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</si>
  <si>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</si>
  <si>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</si>
  <si>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</si>
  <si>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</si>
  <si>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</si>
  <si>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</si>
  <si>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</si>
  <si>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</si>
  <si>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</si>
  <si>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</si>
  <si>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</si>
  <si>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</si>
  <si>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</si>
  <si>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</si>
  <si>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</si>
  <si>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</si>
  <si>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</si>
  <si>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</si>
  <si>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</si>
  <si>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</si>
  <si>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</si>
  <si>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</si>
  <si>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</si>
  <si>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</si>
  <si>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</si>
  <si>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</si>
  <si>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</si>
  <si>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</si>
  <si>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</si>
  <si>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</si>
  <si>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</si>
  <si>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</si>
  <si>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</si>
  <si>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</si>
  <si>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</si>
  <si>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</si>
  <si>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</si>
  <si>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</si>
  <si>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351</t>
  </si>
  <si>
    <t>Subvencije trgovačkim društvima u javnom sektoru</t>
  </si>
  <si>
    <t>3512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</si>
  <si>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</si>
  <si>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</si>
  <si>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</si>
  <si>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</si>
  <si>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</si>
  <si>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</si>
  <si>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</si>
  <si>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</si>
  <si>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</si>
  <si>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</si>
  <si>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</si>
  <si>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</si>
  <si>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</si>
  <si>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</si>
  <si>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</si>
  <si>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</si>
  <si>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</si>
  <si>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386</t>
  </si>
  <si>
    <t>Kapitalne pomoći</t>
  </si>
  <si>
    <t>3865</t>
  </si>
  <si>
    <t>Kapitalne pomoći trgovačkim društvima i obrtnicima po protestiranim jamstvima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</si>
  <si>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</si>
  <si>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</si>
  <si>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</si>
  <si>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</si>
  <si>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</si>
  <si>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</si>
  <si>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</si>
  <si>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</si>
  <si>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</si>
  <si>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</si>
  <si>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</si>
  <si>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</si>
  <si>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</si>
  <si>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</si>
  <si>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</si>
  <si>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</si>
  <si>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</si>
  <si>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</si>
  <si>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</si>
  <si>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</si>
  <si>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</si>
  <si>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</si>
  <si>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</si>
  <si>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</si>
  <si>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</si>
  <si>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</si>
  <si>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</si>
  <si>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</si>
  <si>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</si>
  <si>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</si>
  <si>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</si>
  <si>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51 Pomoći EU</t>
  </si>
  <si>
    <t>52 Ostale pomoći</t>
  </si>
  <si>
    <t>55 Refundacije iz pomoći EU</t>
  </si>
  <si>
    <t>56 Fondovi EU</t>
  </si>
  <si>
    <t>57 Ostali programi EU</t>
  </si>
  <si>
    <t>58 Instrumenti EU nove generacije</t>
  </si>
  <si>
    <t>8 Namjenski primici od zaduživanja</t>
  </si>
  <si>
    <t>84 Namjenski primici od povrata glavnica danih zajmova</t>
  </si>
  <si>
    <t xml:space="preserve">TE 18 </t>
  </si>
  <si>
    <t>razlika 750 eur</t>
  </si>
  <si>
    <t>ISPRAVAK TE 18- 1.7.2024.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</si>
  <si>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</si>
  <si>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</si>
  <si>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</si>
  <si>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</si>
  <si>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</si>
  <si>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</si>
  <si>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</si>
  <si>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044</t>
  </si>
  <si>
    <t>Rudarstvo, proizvodnja i građevinarstvo</t>
  </si>
  <si>
    <t>IZVJEŠTAJ RAČUNA FINANCIRANJA PREMA EKONOMSKOJ KLASIFIKACIJI</t>
  </si>
  <si>
    <t>konto</t>
  </si>
  <si>
    <t>sap</t>
  </si>
  <si>
    <t>Izvorni plan  ili Rebalans
2024.</t>
  </si>
  <si>
    <t>Primici i izdaci</t>
  </si>
  <si>
    <t>PRIMICI</t>
  </si>
  <si>
    <t>8</t>
  </si>
  <si>
    <t>Primici od financijske imovine i zaduživanja</t>
  </si>
  <si>
    <t>81</t>
  </si>
  <si>
    <t>Primljeni povrati glavnica danih zajmova i depozita</t>
  </si>
  <si>
    <t>816</t>
  </si>
  <si>
    <t>Primici (povrati) glavnice zajmova danih trgovačkim društvima i obrtnicima izvan javnog sektora</t>
  </si>
  <si>
    <t>8163</t>
  </si>
  <si>
    <t>Povrat zajmova danih tuzemnim trgovačkim društvima izvan javnog sektora</t>
  </si>
  <si>
    <t>8164</t>
  </si>
  <si>
    <t>Povrat zajmova danih tuzemnim obrtnicima</t>
  </si>
  <si>
    <t>818</t>
  </si>
  <si>
    <t>Primici od povrata depozita i jamčevnih pologa</t>
  </si>
  <si>
    <t>8181</t>
  </si>
  <si>
    <t>Primici od povrata depozita od kreditnih i ostalih financijskih institucija - tuzemni</t>
  </si>
  <si>
    <t>84</t>
  </si>
  <si>
    <t>Primici od zaduživanja</t>
  </si>
  <si>
    <t>841</t>
  </si>
  <si>
    <t>Primljeni krediti i zajmovi od međunarodnih organizacija, institucija i tijela EU te inozemnih vlada</t>
  </si>
  <si>
    <t>8414</t>
  </si>
  <si>
    <t>Primljeni krediti i zajmovi od institucija i tijela EU</t>
  </si>
  <si>
    <t>IZDACI</t>
  </si>
  <si>
    <t>5</t>
  </si>
  <si>
    <t>Izdaci za financijsku imovinu i otplate zajmova</t>
  </si>
  <si>
    <t>51</t>
  </si>
  <si>
    <t>Izdaci za dane zajmove i depozite</t>
  </si>
  <si>
    <t>516</t>
  </si>
  <si>
    <t>Izdaci za dane zajmove trgovačkim društvima i obrtnicima izvan javnog sektora</t>
  </si>
  <si>
    <t>5163</t>
  </si>
  <si>
    <t>Dani zajmovi tuzemnim trgovačkim društvima izvan javnog sektora</t>
  </si>
  <si>
    <t>5164</t>
  </si>
  <si>
    <t>Dani zajmovi tuzemnim obrtnicima</t>
  </si>
  <si>
    <t>518</t>
  </si>
  <si>
    <t>Izdaci za depozite i jamčevne pologe</t>
  </si>
  <si>
    <t>5181</t>
  </si>
  <si>
    <t>Izdaci za depozite u kreditnim i ostalim financijskim institucijama - tuzemni</t>
  </si>
  <si>
    <t>53</t>
  </si>
  <si>
    <t>Izdaci za dionice i udjele u glavnici</t>
  </si>
  <si>
    <t>533</t>
  </si>
  <si>
    <t>Dionice i udjeli u glavnici kreditnih i ostalih financijskih institucija izvan javnog sektora</t>
  </si>
  <si>
    <t>5332</t>
  </si>
  <si>
    <t>Dionice i udjeli u glavnici inozemnih kreditnih i ostalih financijskih institucija</t>
  </si>
  <si>
    <t>II. POSEBNI DIO</t>
  </si>
  <si>
    <t>IZVJEŠTAJ PO PROGRAMSKOJ KLASIFIKACIJI</t>
  </si>
  <si>
    <t>INDEKS
(4)/(3)</t>
  </si>
  <si>
    <t>Glava (O2) (t)</t>
  </si>
  <si>
    <t>Ukupni rezultat</t>
  </si>
  <si>
    <t>07775</t>
  </si>
  <si>
    <t>Hrvatska agencija za malo gospodarstvo, inovacije i investicije, HAMAG-BICRO</t>
  </si>
  <si>
    <t>11</t>
  </si>
  <si>
    <t>Opći prihodi i primici</t>
  </si>
  <si>
    <t>12</t>
  </si>
  <si>
    <t>Sredstva učešća za pomoći</t>
  </si>
  <si>
    <t>Pomoći EU</t>
  </si>
  <si>
    <t>52</t>
  </si>
  <si>
    <t>Ostale pomoći</t>
  </si>
  <si>
    <t>552</t>
  </si>
  <si>
    <t>Švicarski instrument</t>
  </si>
  <si>
    <t>559</t>
  </si>
  <si>
    <t>Ostale refundacije iz sredstava EU</t>
  </si>
  <si>
    <t>561</t>
  </si>
  <si>
    <t>Europski socijalni fond (ESF)</t>
  </si>
  <si>
    <t>563</t>
  </si>
  <si>
    <t>Europski fond za regionalni razvoj (EFRR)</t>
  </si>
  <si>
    <t>565</t>
  </si>
  <si>
    <t>Europski poljoprivredni fond za ruralni razvoj (EPFRR)</t>
  </si>
  <si>
    <t>577</t>
  </si>
  <si>
    <t>Fond za pravednu tranziciju</t>
  </si>
  <si>
    <t>581</t>
  </si>
  <si>
    <t>Mehanizam za oporavak i otpornost</t>
  </si>
  <si>
    <t>Namjenski primici od povrata glavnica danih zajmova</t>
  </si>
  <si>
    <t>GOSPODARSTVO</t>
  </si>
  <si>
    <t>3228</t>
  </si>
  <si>
    <t>JAČANJE KONKURENTNOSTI MALOG I SREDNJEG PODUZETNIŠTVA</t>
  </si>
  <si>
    <t>A913001</t>
  </si>
  <si>
    <t>ADMINISTRACIJA I UPRAVLJANJE HAMAG-BICRO</t>
  </si>
  <si>
    <t>A913003</t>
  </si>
  <si>
    <t>JAMSTVA ZA MALO GOSPODARSTVO</t>
  </si>
  <si>
    <t>A913006</t>
  </si>
  <si>
    <t>OP KONKURENTNOST I KOHEZIJA – FINANCIJSKI INSTRUMENTI 2014.-2020.</t>
  </si>
  <si>
    <t>A913007</t>
  </si>
  <si>
    <t>NAKNADE ZA UPRAVLJANJE FINANCIJSKIM INSTRUMENTIMA IZ ESI FONDOVA 2014.-2020.</t>
  </si>
  <si>
    <t>A913009</t>
  </si>
  <si>
    <t>PROGRAM EUREKA</t>
  </si>
  <si>
    <t>A913010</t>
  </si>
  <si>
    <t>EUROPSKA PODUZETNIČKA MREŽA</t>
  </si>
  <si>
    <t>A913011</t>
  </si>
  <si>
    <t>MREŽA PODUZETNIČKIH POTPORNIH INSTITUCIJA - BOND</t>
  </si>
  <si>
    <t>A913012</t>
  </si>
  <si>
    <t>EUROPSKI PROJEKTI</t>
  </si>
  <si>
    <t>A913013</t>
  </si>
  <si>
    <t>BICRO BIOCENTAR</t>
  </si>
  <si>
    <t>A913014</t>
  </si>
  <si>
    <t>PROGRAM PREKOGRANIČNE SURADNJE HRVATSKA-MAĐARSKA (B LIGHT)</t>
  </si>
  <si>
    <t>A913015</t>
  </si>
  <si>
    <t>PROGRAM EUROSTARS</t>
  </si>
  <si>
    <t>A913016</t>
  </si>
  <si>
    <t>REGIONALNI INOVACIJSKI FOND - ENIF</t>
  </si>
  <si>
    <t>A913017</t>
  </si>
  <si>
    <t>TEHNIČKO TAJNIŠTVO ZA PODRŠKU INOVACIJSKOM SUSTAVU</t>
  </si>
  <si>
    <t>A913018</t>
  </si>
  <si>
    <t>PROGRAM RURALNOG RAZVOJA</t>
  </si>
  <si>
    <t>A913019</t>
  </si>
  <si>
    <t>NAKNADE ZA UPRAVLJANJE - PROGRAM RURALNOG RAZVOJA</t>
  </si>
  <si>
    <t>A913021</t>
  </si>
  <si>
    <t>ZAJMOVI MALIM I SREDNJIM PODUZETNICIMA - NPOO</t>
  </si>
  <si>
    <t>A913022</t>
  </si>
  <si>
    <t>PROGRAM KONKURENTNOST I KOHEZIJA 2021.-2027. - FINANCIJSKI INSTRUMENTI</t>
  </si>
  <si>
    <t>A913023</t>
  </si>
  <si>
    <t>EUROPSKI DIGITALNI INOVACIJSKI HUB</t>
  </si>
  <si>
    <t>A913024</t>
  </si>
  <si>
    <t>INTERREG IPA CBC PROGRAM HR-BA-ME SPF</t>
  </si>
  <si>
    <t>A913025</t>
  </si>
  <si>
    <t>INTERREG CBC PROGRAM IT-HR - SMES FACILITY</t>
  </si>
  <si>
    <t>A913026</t>
  </si>
  <si>
    <t>HORIZONTALNI (HIT) PROJEKT ZA USPOSTAVU UČINKOVITIH REGIONALNIH  EKOSUSTAVA ZA INDUSTRIJSKU TRANZICIJU</t>
  </si>
  <si>
    <t>A913027</t>
  </si>
  <si>
    <t>TEHNIČKA POMOĆ ZA PROGRAM KONKURENTNOST I KOHEZIJU 2021.-2027. I INTEGRIRANI TERITORIJALNI PROGRAM 2021.-2027.</t>
  </si>
  <si>
    <t>A913028</t>
  </si>
  <si>
    <t>JAČANJE AKCELERACIJSKE AKTIVNOSTI</t>
  </si>
  <si>
    <t>A913029</t>
  </si>
  <si>
    <t>NAKNADE ZA UPRAVLJANJE FINANCIJSKIM INSTRUMENTIMA IZ ESI FONDOVA 2021.-2027.</t>
  </si>
  <si>
    <t>A913030</t>
  </si>
  <si>
    <t>UČINKOVITI LJUDSKI POTENCIJALI 2021.-2027.</t>
  </si>
  <si>
    <t>A913031</t>
  </si>
  <si>
    <t>HUB ZA ZELENI PLAN I ODRŽIVI PLAVI RAST (I3-4-RAST)</t>
  </si>
  <si>
    <t>A913032</t>
  </si>
  <si>
    <t>POBOLJŠANJE KVALITETE USLUGA PODUZETNIČKIH POTPORNIH INSTITUCIJA S NAGLASKOM NA KOMPETENCIJE IZ PODRUČJA ISTRAŽIVANJA I RAZVOJA, DIGITALIZACIJE I PRIMJENE ZELENIH PRINCIPA POSLOVANJA UKLJUČUJUĆI JAČANJE KAPACITETA ČLANOVA USPOSTAVLJENE MREŽE</t>
  </si>
  <si>
    <t>A913033</t>
  </si>
  <si>
    <t>JAČANJE KOMPETENCIJA PODUZETNIKA ZA PAMETNU SPECIJALIZACIJU I INDUSTRIJSKU TRANZICIJU</t>
  </si>
  <si>
    <t>A913034</t>
  </si>
  <si>
    <t>JAČANJE NACIONALNOG INOVACIJSKOG SUSTAVA (NIS) I PODRŠKA DIGITALIZACIJI</t>
  </si>
  <si>
    <t>A913035</t>
  </si>
  <si>
    <t>ZAJMOVI U OKVIRU STRATEŠKOG PLANA ZAJEDNIČKE POLJOPRIVREDNE POLITIKE 2023.</t>
  </si>
  <si>
    <t>IZVJEŠTAJ RAČUNA FINANCIRANJA PREMA IZVORIMA FINANCIRANJA</t>
  </si>
  <si>
    <t>Pomoći</t>
  </si>
  <si>
    <t>56</t>
  </si>
  <si>
    <t>Fondovi EU</t>
  </si>
  <si>
    <t>58</t>
  </si>
  <si>
    <t>Instrumenti EU nove generacije</t>
  </si>
  <si>
    <t>Namjenski primici od zaduživanja</t>
  </si>
  <si>
    <t>1</t>
  </si>
  <si>
    <t>INDEKS
(5)/(4)</t>
  </si>
  <si>
    <t>IZVRŠENJE FINANCIJSKOG PLANA PRORAČUNSKOG KORISNIKA DRŽAVNOG PRORAČUNA
ZA PRVO POLUGODIŠTE 2024. GODINE</t>
  </si>
  <si>
    <t xml:space="preserve">
OSTVARENJE/IZVRŠENJE 
01.2023. - 06.2023.</t>
  </si>
  <si>
    <t xml:space="preserve">
IZVORNI PLAN ILI REBALANS 
2024.</t>
  </si>
  <si>
    <t xml:space="preserve">
TEKUĆI PLAN 
2024.</t>
  </si>
  <si>
    <t xml:space="preserve">
OSTVARENJE/IZVRŠENJE 
01.2024. - 06.2024.</t>
  </si>
  <si>
    <t xml:space="preserve">
INDEKS
(5)/(2)</t>
  </si>
  <si>
    <t xml:space="preserve">
INDEKS
(5)/(4)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</si>
</sst>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44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</font>
    <font>
      <sz val="10"/>
      <color rgb="FFFF0000"/>
      <name val="Arial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4" borderId="6" applyNumberFormat="0" applyProtection="0">
      <alignment horizontal="left" vertical="center" indent="1"/>
    </xf>
    <xf numFmtId="4" fontId="18" fillId="5" borderId="6" applyNumberFormat="0" applyProtection="0">
      <alignment vertical="center"/>
    </xf>
    <xf numFmtId="0" fontId="12" fillId="6" borderId="6" applyNumberFormat="0" applyProtection="0">
      <alignment horizontal="left" vertical="center" indent="1"/>
    </xf>
    <xf numFmtId="0" fontId="19" fillId="4" borderId="6" applyNumberFormat="0" applyProtection="0">
      <alignment horizontal="center" vertical="center"/>
    </xf>
    <xf numFmtId="0" fontId="17" fillId="0" borderId="6" applyNumberFormat="0" applyProtection="0">
      <alignment horizontal="left" vertical="center" wrapText="1" justifyLastLine="1"/>
    </xf>
    <xf numFmtId="0" fontId="17" fillId="0" borderId="6" applyNumberFormat="0" applyProtection="0">
      <alignment horizontal="left" vertical="center" wrapText="1"/>
    </xf>
    <xf numFmtId="4" fontId="20" fillId="0" borderId="6" applyNumberFormat="0" applyProtection="0">
      <alignment horizontal="right" vertical="center"/>
    </xf>
    <xf numFmtId="0" fontId="17" fillId="0" borderId="6" applyNumberFormat="0" applyProtection="0">
      <alignment horizontal="left" vertical="center" wrapText="1"/>
    </xf>
    <xf numFmtId="0" fontId="22" fillId="0" borderId="6" applyNumberFormat="0" applyProtection="0">
      <alignment horizontal="left" vertical="center" wrapText="1"/>
    </xf>
    <xf numFmtId="4" fontId="18" fillId="5" borderId="6" applyNumberFormat="0" applyProtection="0">
      <alignment horizontal="left" vertical="center" indent="1"/>
    </xf>
  </cellStyleXfs>
  <cellXfs count="141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4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center"/>
    </xf>
    <xf numFmtId="3" fontId="9" fillId="2" borderId="2" xfId="2" applyNumberFormat="1" applyFont="1" applyFill="1" applyBorder="1" applyAlignment="1">
      <alignment horizontal="center" vertical="center" wrapText="1"/>
    </xf>
    <xf numFmtId="4" fontId="9" fillId="2" borderId="2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Border="1" applyAlignment="1">
      <alignment vertical="center" wrapText="1"/>
    </xf>
    <xf numFmtId="4" fontId="5" fillId="0" borderId="2" xfId="2" applyNumberFormat="1" applyFont="1" applyBorder="1" applyAlignment="1">
      <alignment vertical="center" wrapText="1"/>
    </xf>
    <xf numFmtId="4" fontId="5" fillId="0" borderId="2" xfId="2" applyNumberFormat="1" applyFont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1" fillId="0" borderId="0" xfId="2" applyFont="1" applyAlignment="1">
      <alignment vertical="center" wrapText="1"/>
    </xf>
    <xf numFmtId="3" fontId="13" fillId="3" borderId="4" xfId="0" applyNumberFormat="1" applyFont="1" applyFill="1" applyBorder="1" applyAlignment="1">
      <alignment horizontal="center" vertical="center" wrapText="1" justifyLastLine="1"/>
    </xf>
    <xf numFmtId="4" fontId="13" fillId="3" borderId="7" xfId="3" applyNumberFormat="1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 wrapText="1" justifyLastLine="1"/>
    </xf>
    <xf numFmtId="1" fontId="15" fillId="3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top" wrapText="1" justifyLastLine="1"/>
    </xf>
    <xf numFmtId="4" fontId="8" fillId="0" borderId="0" xfId="4" applyNumberFormat="1" applyFont="1" applyFill="1" applyBorder="1">
      <alignment vertical="center"/>
    </xf>
    <xf numFmtId="0" fontId="5" fillId="0" borderId="0" xfId="3" quotePrefix="1" applyNumberFormat="1" applyFill="1" applyBorder="1">
      <alignment horizontal="left" vertical="center" indent="1"/>
    </xf>
    <xf numFmtId="0" fontId="12" fillId="0" borderId="0" xfId="5" quotePrefix="1" applyFill="1" applyBorder="1" applyAlignment="1">
      <alignment horizontal="left" vertical="center" wrapText="1" indent="1"/>
    </xf>
    <xf numFmtId="0" fontId="19" fillId="0" borderId="0" xfId="6" quotePrefix="1" applyFill="1" applyBorder="1">
      <alignment horizontal="center" vertical="center"/>
    </xf>
    <xf numFmtId="0" fontId="17" fillId="0" borderId="0" xfId="7" quotePrefix="1" applyBorder="1" applyAlignment="1">
      <alignment horizontal="left" vertical="center" wrapText="1" indent="2" justifyLastLine="1"/>
    </xf>
    <xf numFmtId="4" fontId="18" fillId="0" borderId="0" xfId="4" applyNumberFormat="1" applyFill="1" applyBorder="1">
      <alignment vertical="center"/>
    </xf>
    <xf numFmtId="3" fontId="18" fillId="0" borderId="0" xfId="4" applyNumberFormat="1" applyFill="1" applyBorder="1">
      <alignment vertical="center"/>
    </xf>
    <xf numFmtId="0" fontId="17" fillId="0" borderId="0" xfId="8" quotePrefix="1" applyBorder="1" applyAlignment="1">
      <alignment horizontal="left" vertical="center" wrapText="1" indent="3"/>
    </xf>
    <xf numFmtId="0" fontId="17" fillId="0" borderId="0" xfId="8" quotePrefix="1" applyBorder="1">
      <alignment horizontal="left" vertical="center" wrapText="1"/>
    </xf>
    <xf numFmtId="4" fontId="21" fillId="0" borderId="0" xfId="9" applyNumberFormat="1" applyFont="1" applyBorder="1">
      <alignment horizontal="right" vertical="center"/>
    </xf>
    <xf numFmtId="3" fontId="21" fillId="0" borderId="0" xfId="9" applyNumberFormat="1" applyFont="1" applyBorder="1">
      <alignment horizontal="right" vertical="center"/>
    </xf>
    <xf numFmtId="0" fontId="5" fillId="0" borderId="0" xfId="0" applyFont="1"/>
    <xf numFmtId="0" fontId="22" fillId="0" borderId="0" xfId="10" quotePrefix="1" applyFont="1" applyBorder="1" applyAlignment="1">
      <alignment horizontal="left" vertical="center" wrapText="1" indent="4"/>
    </xf>
    <xf numFmtId="0" fontId="22" fillId="0" borderId="0" xfId="10" quotePrefix="1" applyFont="1" applyBorder="1">
      <alignment horizontal="left" vertical="center" wrapText="1"/>
    </xf>
    <xf numFmtId="4" fontId="20" fillId="0" borderId="0" xfId="9" applyNumberFormat="1" applyBorder="1">
      <alignment horizontal="right" vertical="center"/>
    </xf>
    <xf numFmtId="3" fontId="20" fillId="0" borderId="0" xfId="9" applyNumberFormat="1" applyBorder="1">
      <alignment horizontal="right" vertical="center"/>
    </xf>
    <xf numFmtId="0" fontId="12" fillId="0" borderId="0" xfId="0" applyFont="1"/>
    <xf numFmtId="0" fontId="22" fillId="0" borderId="0" xfId="11" quotePrefix="1" applyBorder="1" applyAlignment="1">
      <alignment horizontal="left" vertical="center" wrapText="1" indent="5"/>
    </xf>
    <xf numFmtId="0" fontId="22" fillId="0" borderId="0" xfId="11" quotePrefix="1" applyBorder="1">
      <alignment horizontal="left" vertical="center" wrapText="1"/>
    </xf>
    <xf numFmtId="0" fontId="20" fillId="0" borderId="0" xfId="9" applyNumberFormat="1" applyBorder="1">
      <alignment horizontal="right" vertical="center"/>
    </xf>
    <xf numFmtId="0" fontId="22" fillId="0" borderId="0" xfId="11" quotePrefix="1" applyBorder="1" applyAlignment="1">
      <alignment horizontal="left" vertical="center" wrapText="1" indent="6"/>
    </xf>
    <xf numFmtId="43" fontId="20" fillId="0" borderId="0" xfId="1" applyFont="1" applyBorder="1" applyAlignment="1">
      <alignment horizontal="right" vertical="center"/>
    </xf>
    <xf numFmtId="2" fontId="20" fillId="0" borderId="0" xfId="9" applyNumberFormat="1" applyBorder="1">
      <alignment horizontal="right" vertical="center"/>
    </xf>
    <xf numFmtId="4" fontId="22" fillId="0" borderId="0" xfId="0" applyNumberFormat="1" applyFont="1"/>
    <xf numFmtId="0" fontId="22" fillId="0" borderId="0" xfId="0" applyFont="1"/>
    <xf numFmtId="0" fontId="14" fillId="0" borderId="0" xfId="0" applyFont="1"/>
    <xf numFmtId="0" fontId="17" fillId="0" borderId="0" xfId="7" quotePrefix="1" applyBorder="1">
      <alignment horizontal="left" vertical="center" wrapText="1" justifyLastLine="1"/>
    </xf>
    <xf numFmtId="0" fontId="22" fillId="0" borderId="0" xfId="8" quotePrefix="1" applyFont="1" applyBorder="1" applyAlignment="1">
      <alignment horizontal="left" vertical="center" wrapText="1" indent="3"/>
    </xf>
    <xf numFmtId="0" fontId="22" fillId="0" borderId="0" xfId="8" quotePrefix="1" applyFont="1" applyBorder="1">
      <alignment horizontal="left" vertical="center" wrapText="1"/>
    </xf>
    <xf numFmtId="0" fontId="17" fillId="0" borderId="0" xfId="11" quotePrefix="1" applyFont="1" applyBorder="1" applyAlignment="1">
      <alignment horizontal="left" vertical="center" wrapText="1" indent="5"/>
    </xf>
    <xf numFmtId="0" fontId="17" fillId="0" borderId="0" xfId="11" quotePrefix="1" applyFont="1" applyBorder="1">
      <alignment horizontal="left" vertical="center" wrapText="1"/>
    </xf>
    <xf numFmtId="0" fontId="22" fillId="0" borderId="0" xfId="11" quotePrefix="1" applyBorder="1" applyAlignment="1">
      <alignment horizontal="left" vertical="center" wrapText="1" indent="7"/>
    </xf>
    <xf numFmtId="0" fontId="22" fillId="0" borderId="0" xfId="11" quotePrefix="1" applyBorder="1" applyAlignment="1">
      <alignment horizontal="left" vertical="center" wrapText="1" indent="8"/>
    </xf>
    <xf numFmtId="0" fontId="17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12" fillId="0" borderId="0" xfId="3" quotePrefix="1" applyNumberFormat="1" applyFont="1" applyFill="1" applyBorder="1">
      <alignment horizontal="left" vertical="center" indent="1"/>
    </xf>
    <xf numFmtId="0" fontId="23" fillId="0" borderId="0" xfId="6" quotePrefix="1" applyFont="1" applyFill="1" applyBorder="1">
      <alignment horizontal="center" vertical="center"/>
    </xf>
    <xf numFmtId="0" fontId="3" fillId="0" borderId="0" xfId="2" applyFont="1" applyAlignment="1">
      <alignment vertical="center" wrapText="1"/>
    </xf>
    <xf numFmtId="4" fontId="17" fillId="0" borderId="0" xfId="0" applyNumberFormat="1" applyFont="1"/>
    <xf numFmtId="0" fontId="25" fillId="0" borderId="0" xfId="0" applyFont="1"/>
    <xf numFmtId="4" fontId="12" fillId="0" borderId="0" xfId="0" applyNumberFormat="1" applyFont="1"/>
    <xf numFmtId="4" fontId="24" fillId="0" borderId="0" xfId="0" applyNumberFormat="1" applyFont="1"/>
    <xf numFmtId="0" fontId="26" fillId="0" borderId="0" xfId="0" applyFont="1"/>
    <xf numFmtId="4" fontId="5" fillId="0" borderId="0" xfId="0" applyNumberFormat="1" applyFont="1"/>
    <xf numFmtId="4" fontId="22" fillId="0" borderId="0" xfId="9" applyNumberFormat="1" applyFont="1" applyBorder="1">
      <alignment horizontal="right" vertical="center"/>
    </xf>
    <xf numFmtId="0" fontId="17" fillId="0" borderId="0" xfId="10" quotePrefix="1" applyBorder="1" applyAlignment="1">
      <alignment horizontal="left" vertical="center" wrapText="1" indent="4"/>
    </xf>
    <xf numFmtId="0" fontId="17" fillId="0" borderId="0" xfId="10" quotePrefix="1" applyBorder="1">
      <alignment horizontal="left" vertical="center" wrapText="1"/>
    </xf>
    <xf numFmtId="43" fontId="12" fillId="0" borderId="0" xfId="1" applyFont="1" applyFill="1" applyBorder="1"/>
    <xf numFmtId="164" fontId="12" fillId="0" borderId="0" xfId="0" applyNumberFormat="1" applyFont="1"/>
    <xf numFmtId="0" fontId="22" fillId="0" borderId="0" xfId="7" quotePrefix="1" applyFont="1" applyBorder="1" applyAlignment="1">
      <alignment horizontal="left" vertical="center" wrapText="1" indent="2" justifyLastLine="1"/>
    </xf>
    <xf numFmtId="4" fontId="13" fillId="3" borderId="4" xfId="3" applyNumberFormat="1" applyFont="1" applyFill="1" applyBorder="1" applyAlignment="1">
      <alignment horizontal="center" vertical="center" wrapText="1" justifyLastLine="1"/>
    </xf>
    <xf numFmtId="0" fontId="27" fillId="0" borderId="0" xfId="0" applyFont="1" applyAlignment="1">
      <alignment horizontal="center" vertical="center"/>
    </xf>
    <xf numFmtId="0" fontId="18" fillId="0" borderId="0" xfId="12" quotePrefix="1" applyNumberFormat="1" applyFill="1" applyBorder="1">
      <alignment horizontal="left" vertical="center" indent="1"/>
    </xf>
    <xf numFmtId="3" fontId="28" fillId="0" borderId="0" xfId="4" applyNumberFormat="1" applyFont="1" applyFill="1" applyBorder="1">
      <alignment vertical="center"/>
    </xf>
    <xf numFmtId="4" fontId="28" fillId="0" borderId="0" xfId="4" applyNumberFormat="1" applyFont="1" applyFill="1" applyBorder="1">
      <alignment vertical="center"/>
    </xf>
    <xf numFmtId="3" fontId="22" fillId="0" borderId="0" xfId="0" applyNumberFormat="1" applyFont="1" applyAlignment="1">
      <alignment vertical="top" wrapText="1" justifyLastLine="1"/>
    </xf>
    <xf numFmtId="4" fontId="11" fillId="0" borderId="0" xfId="4" applyNumberFormat="1" applyFont="1" applyFill="1" applyBorder="1">
      <alignment vertical="center"/>
    </xf>
    <xf numFmtId="3" fontId="20" fillId="0" borderId="0" xfId="4" applyNumberFormat="1" applyFont="1" applyFill="1" applyBorder="1">
      <alignment vertical="center"/>
    </xf>
    <xf numFmtId="0" fontId="20" fillId="0" borderId="0" xfId="4" applyNumberFormat="1" applyFont="1" applyFill="1" applyBorder="1">
      <alignment vertical="center"/>
    </xf>
    <xf numFmtId="4" fontId="20" fillId="0" borderId="0" xfId="4" applyNumberFormat="1" applyFont="1" applyFill="1" applyBorder="1">
      <alignment vertical="center"/>
    </xf>
    <xf numFmtId="3" fontId="21" fillId="0" borderId="0" xfId="4" applyNumberFormat="1" applyFont="1" applyFill="1" applyBorder="1">
      <alignment vertical="center"/>
    </xf>
    <xf numFmtId="4" fontId="21" fillId="0" borderId="0" xfId="4" applyNumberFormat="1" applyFont="1" applyFill="1" applyBorder="1">
      <alignment vertical="center"/>
    </xf>
    <xf numFmtId="0" fontId="21" fillId="0" borderId="0" xfId="4" applyNumberFormat="1" applyFont="1" applyFill="1" applyBorder="1">
      <alignment vertical="center"/>
    </xf>
    <xf numFmtId="4" fontId="8" fillId="2" borderId="2" xfId="2" applyNumberFormat="1" applyFont="1" applyFill="1" applyBorder="1" applyAlignment="1">
      <alignment horizontal="right"/>
    </xf>
    <xf numFmtId="4" fontId="5" fillId="2" borderId="2" xfId="2" applyNumberFormat="1" applyFont="1" applyFill="1" applyBorder="1" applyAlignment="1">
      <alignment vertical="center" wrapText="1"/>
    </xf>
    <xf numFmtId="3" fontId="5" fillId="2" borderId="2" xfId="2" applyNumberFormat="1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4" fontId="10" fillId="2" borderId="0" xfId="2" applyNumberFormat="1" applyFont="1" applyFill="1" applyAlignment="1">
      <alignment horizontal="center" vertical="center" wrapText="1"/>
    </xf>
    <xf numFmtId="3" fontId="10" fillId="2" borderId="0" xfId="2" applyNumberFormat="1" applyFont="1" applyFill="1" applyAlignment="1">
      <alignment horizontal="center" vertical="center" wrapText="1"/>
    </xf>
    <xf numFmtId="4" fontId="11" fillId="2" borderId="0" xfId="2" applyNumberFormat="1" applyFont="1" applyFill="1"/>
    <xf numFmtId="4" fontId="8" fillId="2" borderId="2" xfId="2" applyNumberFormat="1" applyFont="1" applyFill="1" applyBorder="1" applyAlignment="1">
      <alignment horizontal="right" vertical="center"/>
    </xf>
    <xf numFmtId="4" fontId="5" fillId="7" borderId="2" xfId="2" applyNumberFormat="1" applyFont="1" applyFill="1" applyBorder="1" applyAlignment="1">
      <alignment vertical="center" wrapText="1"/>
    </xf>
    <xf numFmtId="3" fontId="5" fillId="7" borderId="2" xfId="2" applyNumberFormat="1" applyFont="1" applyFill="1" applyBorder="1" applyAlignment="1">
      <alignment vertical="center" wrapText="1"/>
    </xf>
    <xf numFmtId="4" fontId="8" fillId="7" borderId="2" xfId="2" applyNumberFormat="1" applyFont="1" applyFill="1" applyBorder="1" applyAlignment="1">
      <alignment horizontal="right"/>
    </xf>
    <xf numFmtId="0" fontId="5" fillId="7" borderId="4" xfId="2" applyFont="1" applyFill="1" applyBorder="1" applyAlignment="1">
      <alignment vertical="center"/>
    </xf>
    <xf numFmtId="4" fontId="5" fillId="7" borderId="2" xfId="2" applyNumberFormat="1" applyFont="1" applyFill="1" applyBorder="1" applyAlignment="1">
      <alignment vertical="center"/>
    </xf>
    <xf numFmtId="3" fontId="5" fillId="7" borderId="2" xfId="2" applyNumberFormat="1" applyFont="1" applyFill="1" applyBorder="1" applyAlignment="1">
      <alignment vertical="center"/>
    </xf>
    <xf numFmtId="0" fontId="5" fillId="7" borderId="3" xfId="2" applyFont="1" applyFill="1" applyBorder="1" applyAlignment="1">
      <alignment horizontal="left" vertical="center"/>
    </xf>
    <xf numFmtId="4" fontId="8" fillId="7" borderId="2" xfId="2" applyNumberFormat="1" applyFont="1" applyFill="1" applyBorder="1" applyAlignment="1">
      <alignment horizontal="right" vertical="center" wrapText="1"/>
    </xf>
    <xf numFmtId="4" fontId="8" fillId="7" borderId="2" xfId="2" quotePrefix="1" applyNumberFormat="1" applyFont="1" applyFill="1" applyBorder="1" applyAlignment="1">
      <alignment horizontal="center" vertical="center" wrapText="1"/>
    </xf>
    <xf numFmtId="43" fontId="22" fillId="0" borderId="0" xfId="1" applyFont="1" applyFill="1" applyBorder="1"/>
    <xf numFmtId="164" fontId="24" fillId="0" borderId="0" xfId="0" applyNumberFormat="1" applyFont="1"/>
    <xf numFmtId="4" fontId="8" fillId="0" borderId="2" xfId="2" quotePrefix="1" applyNumberFormat="1" applyFont="1" applyBorder="1" applyAlignment="1">
      <alignment horizontal="center" vertical="center" wrapText="1"/>
    </xf>
    <xf numFmtId="0" fontId="5" fillId="7" borderId="3" xfId="2" quotePrefix="1" applyFont="1" applyFill="1" applyBorder="1" applyAlignment="1">
      <alignment horizontal="left" vertical="center" wrapText="1"/>
    </xf>
    <xf numFmtId="0" fontId="5" fillId="7" borderId="4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8" fillId="7" borderId="2" xfId="2" quotePrefix="1" applyFont="1" applyFill="1" applyBorder="1" applyAlignment="1">
      <alignment horizontal="center" vertical="center" wrapText="1"/>
    </xf>
    <xf numFmtId="0" fontId="9" fillId="0" borderId="2" xfId="2" quotePrefix="1" applyFont="1" applyBorder="1" applyAlignment="1">
      <alignment horizontal="center" wrapText="1"/>
    </xf>
    <xf numFmtId="0" fontId="9" fillId="0" borderId="3" xfId="2" quotePrefix="1" applyFont="1" applyBorder="1" applyAlignment="1">
      <alignment horizont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3" xfId="2" quotePrefix="1" applyFont="1" applyBorder="1" applyAlignment="1">
      <alignment horizontal="left" vertical="center"/>
    </xf>
    <xf numFmtId="0" fontId="5" fillId="7" borderId="3" xfId="2" applyFont="1" applyFill="1" applyBorder="1" applyAlignment="1">
      <alignment horizontal="left" vertical="center" wrapText="1"/>
    </xf>
    <xf numFmtId="0" fontId="5" fillId="7" borderId="4" xfId="2" applyFont="1" applyFill="1" applyBorder="1" applyAlignment="1">
      <alignment vertical="center"/>
    </xf>
    <xf numFmtId="0" fontId="5" fillId="2" borderId="3" xfId="2" quotePrefix="1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vertical="center" wrapText="1"/>
    </xf>
    <xf numFmtId="0" fontId="5" fillId="2" borderId="3" xfId="2" quotePrefix="1" applyFont="1" applyFill="1" applyBorder="1" applyAlignment="1">
      <alignment horizontal="left" vertical="center"/>
    </xf>
    <xf numFmtId="0" fontId="5" fillId="2" borderId="4" xfId="2" applyFont="1" applyFill="1" applyBorder="1" applyAlignment="1">
      <alignment vertical="center"/>
    </xf>
    <xf numFmtId="0" fontId="5" fillId="2" borderId="3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vertical="center" wrapText="1"/>
    </xf>
    <xf numFmtId="0" fontId="8" fillId="7" borderId="3" xfId="2" quotePrefix="1" applyFont="1" applyFill="1" applyBorder="1" applyAlignment="1">
      <alignment horizontal="left" wrapText="1"/>
    </xf>
    <xf numFmtId="0" fontId="8" fillId="7" borderId="4" xfId="2" quotePrefix="1" applyFont="1" applyFill="1" applyBorder="1" applyAlignment="1">
      <alignment horizontal="left" wrapText="1"/>
    </xf>
    <xf numFmtId="0" fontId="8" fillId="7" borderId="5" xfId="2" quotePrefix="1" applyFont="1" applyFill="1" applyBorder="1" applyAlignment="1">
      <alignment horizontal="left" wrapText="1"/>
    </xf>
    <xf numFmtId="0" fontId="8" fillId="7" borderId="2" xfId="2" quotePrefix="1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9" fillId="2" borderId="3" xfId="2" quotePrefix="1" applyFont="1" applyFill="1" applyBorder="1" applyAlignment="1">
      <alignment horizontal="center" vertical="center" wrapText="1"/>
    </xf>
    <xf numFmtId="0" fontId="9" fillId="2" borderId="4" xfId="2" quotePrefix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3" fontId="15" fillId="3" borderId="4" xfId="0" applyNumberFormat="1" applyFont="1" applyFill="1" applyBorder="1" applyAlignment="1">
      <alignment horizontal="center" vertical="center" wrapText="1" justifyLastLine="1"/>
    </xf>
    <xf numFmtId="3" fontId="13" fillId="3" borderId="4" xfId="0" applyNumberFormat="1" applyFont="1" applyFill="1" applyBorder="1" applyAlignment="1">
      <alignment horizontal="center" vertical="center" wrapText="1" justifyLastLine="1"/>
    </xf>
  </cellXfs>
  <cellStyles count="13">
    <cellStyle name="Comma" xfId="1" builtinId="3"/>
    <cellStyle name="Normal" xfId="0" builtinId="0"/>
    <cellStyle name="Normalno 3" xfId="2" xr:uid="{F2CC771E-E9C5-4809-85AD-80E7607E0873}"/>
    <cellStyle name="SAPBEXaggData" xfId="4" xr:uid="{D741AE3B-9130-41C0-A450-53C7ABB8A8D8}"/>
    <cellStyle name="SAPBEXaggItem" xfId="12" xr:uid="{4FCCA779-491E-4B13-A8B4-8686F74D5EF0}"/>
    <cellStyle name="SAPBEXchaText" xfId="3" xr:uid="{AB477739-B7E1-470B-AA49-A0949F3238AA}"/>
    <cellStyle name="SAPBEXformats" xfId="6" xr:uid="{CE364308-CA94-4764-BBC0-6EE460048F8B}"/>
    <cellStyle name="SAPBEXHLevel0" xfId="7" xr:uid="{9B137E2B-F8F1-43A9-9400-1A173EC8E7D4}"/>
    <cellStyle name="SAPBEXHLevel0X" xfId="5" xr:uid="{ED5780AC-D851-4876-A359-099010D246A0}"/>
    <cellStyle name="SAPBEXHLevel1" xfId="8" xr:uid="{45250103-DA10-43BE-98AF-935C14E129A5}"/>
    <cellStyle name="SAPBEXHLevel2" xfId="10" xr:uid="{26D7CC4A-0E70-4198-A577-62D33523B6C5}"/>
    <cellStyle name="SAPBEXHLevel3" xfId="11" xr:uid="{9683D5BB-24BE-4BE5-8DF4-E8F1109D1CB2}"/>
    <cellStyle name="SAPBEXstdData" xfId="9" xr:uid="{0288B916-EC7C-4285-8ECF-28B6C1DFB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1304925</xdr:colOff>
      <xdr:row>40</xdr:row>
      <xdr:rowOff>152400</xdr:rowOff>
    </xdr:to>
    <xdr:pic macro="DesignIconClicked">
      <xdr:nvPicPr>
        <xdr:cNvPr id="3" name="BExJ0QUJ0I6USL8I24FM9228VCBI" hidden="1">
          <a:extLst>
            <a:ext uri="{FF2B5EF4-FFF2-40B4-BE49-F238E27FC236}">
              <a16:creationId xmlns:a16="http://schemas.microsoft.com/office/drawing/2014/main" id="{71BF3137-ABC6-4A1D-8EE2-0AB8863C2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267950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a&#269;unovodstvo\2.%20FINANCIJSKI%20IZVJESTAJI\2024%20financijski%20izvje&#353;taji\Izvr&#353;enje%20financijskog%20plana\Radna%20verzija\SAP%20Radna%20verzija\Izvje&#353;taj%20o%20polugodi&#353;njem%20Izvr&#353;enju%20dr&#382;avnog%20prora&#269;una%202024.xlsx" TargetMode="External"/><Relationship Id="rId1" Type="http://schemas.openxmlformats.org/officeDocument/2006/relationships/externalLinkPath" Target="/Ra&#269;unovodstvo/2.%20FINANCIJSKI%20IZVJESTAJI/2024%20financijski%20izvje&#353;taji/Izvr&#353;enje%20financijskog%20plana/Radna%20verzija/SAP%20Radna%20verzija/Izvje&#353;taj%20o%20polugodi&#353;njem%20Izvr&#353;enju%20dr&#382;avnog%20prora&#269;un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Prih. i ras po ekon. klas."/>
      <sheetName val="Sheet2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 t="str">
            <v>6</v>
          </cell>
          <cell r="C5" t="str">
            <v>Prihodi poslovanja</v>
          </cell>
          <cell r="D5">
            <v>6054843.6399999997</v>
          </cell>
          <cell r="E5">
            <v>29876047</v>
          </cell>
          <cell r="F5">
            <v>29876047</v>
          </cell>
          <cell r="G5">
            <v>8496347.2400000002</v>
          </cell>
          <cell r="H5">
            <v>140.323148625519</v>
          </cell>
          <cell r="I5">
            <v>28.438659371502499</v>
          </cell>
        </row>
      </sheetData>
      <sheetData sheetId="5">
        <row r="2">
          <cell r="B2" t="str">
            <v/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10837565.470000001</v>
          </cell>
          <cell r="D3">
            <v>55668700</v>
          </cell>
          <cell r="E3">
            <v>55668700</v>
          </cell>
          <cell r="F3">
            <v>9624814.4600000009</v>
          </cell>
        </row>
        <row r="4">
          <cell r="A4" t="str">
            <v>ODLJEV</v>
          </cell>
          <cell r="B4" t="str">
            <v/>
          </cell>
          <cell r="C4">
            <v>10837565.470000001</v>
          </cell>
          <cell r="D4">
            <v>55668700</v>
          </cell>
          <cell r="E4">
            <v>55668700</v>
          </cell>
          <cell r="F4">
            <v>9624814.4600000009</v>
          </cell>
        </row>
        <row r="5">
          <cell r="A5" t="str">
            <v>RASHODI</v>
          </cell>
          <cell r="B5" t="str">
            <v>RASHODI</v>
          </cell>
          <cell r="C5">
            <v>10837565.470000001</v>
          </cell>
          <cell r="D5">
            <v>55668700</v>
          </cell>
          <cell r="E5">
            <v>55668700</v>
          </cell>
          <cell r="F5">
            <v>9624814.4600000009</v>
          </cell>
        </row>
        <row r="6">
          <cell r="A6" t="str">
            <v>3</v>
          </cell>
          <cell r="B6" t="str">
            <v>Rashodi poslovanja</v>
          </cell>
          <cell r="C6">
            <v>10797740.24</v>
          </cell>
          <cell r="D6">
            <v>52900336</v>
          </cell>
          <cell r="E6">
            <v>52900336</v>
          </cell>
          <cell r="F6">
            <v>9583812.2200000007</v>
          </cell>
        </row>
        <row r="7">
          <cell r="A7" t="str">
            <v>4</v>
          </cell>
          <cell r="B7" t="str">
            <v>Rashodi za nabavu nefinancijske imovine</v>
          </cell>
          <cell r="C7">
            <v>39825.230000000003</v>
          </cell>
          <cell r="D7">
            <v>2768364</v>
          </cell>
          <cell r="E7">
            <v>2768364</v>
          </cell>
          <cell r="F7">
            <v>41002.239999999998</v>
          </cell>
        </row>
      </sheetData>
      <sheetData sheetId="6" refreshError="1"/>
      <sheetData sheetId="7">
        <row r="3">
          <cell r="A3" t="str">
            <v>PRIMICI</v>
          </cell>
          <cell r="B3" t="str">
            <v/>
          </cell>
          <cell r="C3">
            <v>111671791.87</v>
          </cell>
          <cell r="D3">
            <v>158920000</v>
          </cell>
          <cell r="E3">
            <v>158920000</v>
          </cell>
          <cell r="F3">
            <v>47018398.759999998</v>
          </cell>
        </row>
        <row r="4">
          <cell r="A4" t="str">
            <v>PRIMICI</v>
          </cell>
          <cell r="B4" t="str">
            <v/>
          </cell>
          <cell r="C4">
            <v>-111671791.87</v>
          </cell>
          <cell r="D4">
            <v>-158920000</v>
          </cell>
          <cell r="E4">
            <v>-158920000</v>
          </cell>
          <cell r="F4">
            <v>-47018398.759999998</v>
          </cell>
        </row>
        <row r="5">
          <cell r="A5" t="str">
            <v>8</v>
          </cell>
          <cell r="B5" t="str">
            <v>Primici od financijske imovine i zaduživanja</v>
          </cell>
          <cell r="C5">
            <v>111671791.87</v>
          </cell>
          <cell r="D5">
            <v>158920000</v>
          </cell>
          <cell r="E5">
            <v>158920000</v>
          </cell>
          <cell r="F5">
            <v>47018398.759999998</v>
          </cell>
        </row>
        <row r="6">
          <cell r="A6" t="str">
            <v>IZDACI</v>
          </cell>
          <cell r="B6" t="str">
            <v/>
          </cell>
          <cell r="C6">
            <v>71126052.25</v>
          </cell>
          <cell r="D6">
            <v>100900000</v>
          </cell>
          <cell r="E6">
            <v>100900000</v>
          </cell>
          <cell r="F6">
            <v>14289543.27</v>
          </cell>
        </row>
        <row r="7">
          <cell r="A7" t="str">
            <v>IZDACI</v>
          </cell>
          <cell r="B7" t="str">
            <v/>
          </cell>
          <cell r="C7">
            <v>71126052.25</v>
          </cell>
          <cell r="D7">
            <v>100900000</v>
          </cell>
          <cell r="E7">
            <v>100900000</v>
          </cell>
          <cell r="F7">
            <v>14289543.27</v>
          </cell>
        </row>
        <row r="8">
          <cell r="A8" t="str">
            <v>5</v>
          </cell>
          <cell r="B8" t="str">
            <v>Izdaci za financijsku imovinu i otplate zajmova</v>
          </cell>
          <cell r="C8">
            <v>71126052.25</v>
          </cell>
          <cell r="D8">
            <v>100900000</v>
          </cell>
          <cell r="E8">
            <v>100900000</v>
          </cell>
          <cell r="F8">
            <v>14289543.27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Novaković" id="{76F1F8E2-EB5D-496B-83B0-9C294167BB25}" userId="S::anovakovic@hamagbicro.hr::30421a49-1367-4942-96a5-938bdde559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4-07-12T08:00:07.89" personId="{76F1F8E2-EB5D-496B-83B0-9C294167BB25}" id="{B452CD59-064F-41E3-8CBA-9FD933E6E64A}">
    <text>Prema PRRAS-u 30.06.2024.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9BA9-6DF2-4D8A-BE1C-78C20AADCDA9}">
  <sheetPr>
    <pageSetUpPr fitToPage="1"/>
  </sheetPr>
  <dimension ref="A2:K29"/>
  <sheetViews>
    <sheetView topLeftCell="A5" workbookViewId="0">
      <selection activeCell="M29" sqref="M29"/>
    </sheetView>
  </sheetViews>
  <sheetFormatPr defaultRowHeight="15" x14ac:dyDescent="0.25"/>
  <cols>
    <col min="5" max="5" width="17.28515625" customWidth="1"/>
    <col min="6" max="6" width="25.7109375" customWidth="1"/>
    <col min="7" max="7" width="18.42578125" customWidth="1"/>
    <col min="8" max="8" width="18.28515625" customWidth="1"/>
    <col min="9" max="9" width="24.28515625" customWidth="1"/>
    <col min="10" max="10" width="12.28515625" customWidth="1"/>
    <col min="11" max="11" width="13.28515625" customWidth="1"/>
    <col min="13" max="13" width="14.42578125" bestFit="1" customWidth="1"/>
  </cols>
  <sheetData>
    <row r="2" spans="1:11" ht="31.9" customHeight="1" x14ac:dyDescent="0.25">
      <c r="A2" s="114" t="s">
        <v>396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x14ac:dyDescent="0.25">
      <c r="A3" s="2"/>
      <c r="B3" s="2"/>
      <c r="C3" s="2"/>
      <c r="D3" s="2"/>
      <c r="E3" s="2"/>
      <c r="F3" s="3"/>
      <c r="G3" s="4"/>
      <c r="H3" s="4"/>
      <c r="I3" s="3"/>
      <c r="J3" s="3"/>
      <c r="K3" s="3"/>
    </row>
    <row r="4" spans="1:11" ht="15.75" x14ac:dyDescent="0.25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8" x14ac:dyDescent="0.25">
      <c r="A5" s="2"/>
      <c r="B5" s="2"/>
      <c r="C5" s="2"/>
      <c r="D5" s="2"/>
      <c r="E5" s="2"/>
      <c r="F5" s="3"/>
      <c r="G5" s="4"/>
      <c r="H5" s="4"/>
      <c r="I5" s="3"/>
      <c r="J5" s="3"/>
      <c r="K5" s="3"/>
    </row>
    <row r="6" spans="1:11" ht="15.75" x14ac:dyDescent="0.25">
      <c r="A6" s="114" t="s">
        <v>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1" ht="15.75" x14ac:dyDescent="0.25">
      <c r="A7" s="1"/>
      <c r="B7" s="1"/>
      <c r="C7" s="1"/>
      <c r="D7" s="1"/>
      <c r="E7" s="1"/>
      <c r="F7" s="5"/>
      <c r="G7" s="6"/>
      <c r="H7" s="6"/>
      <c r="I7" s="5"/>
      <c r="J7" s="5"/>
      <c r="K7" s="5"/>
    </row>
    <row r="8" spans="1:11" ht="18" x14ac:dyDescent="0.25">
      <c r="A8" s="115" t="s">
        <v>2</v>
      </c>
      <c r="B8" s="115"/>
      <c r="C8" s="115"/>
      <c r="D8" s="115"/>
      <c r="E8" s="115"/>
      <c r="F8" s="7"/>
      <c r="G8" s="8"/>
      <c r="H8" s="8"/>
      <c r="I8" s="9"/>
      <c r="J8" s="10"/>
      <c r="K8" s="10"/>
    </row>
    <row r="9" spans="1:11" ht="48" customHeight="1" x14ac:dyDescent="0.25">
      <c r="A9" s="116" t="s">
        <v>3</v>
      </c>
      <c r="B9" s="116"/>
      <c r="C9" s="116"/>
      <c r="D9" s="116"/>
      <c r="E9" s="116"/>
      <c r="F9" s="111" t="s">
        <v>397</v>
      </c>
      <c r="G9" s="111" t="s">
        <v>398</v>
      </c>
      <c r="H9" s="111" t="s">
        <v>399</v>
      </c>
      <c r="I9" s="111" t="s">
        <v>400</v>
      </c>
      <c r="J9" s="108" t="s">
        <v>401</v>
      </c>
      <c r="K9" s="108" t="s">
        <v>402</v>
      </c>
    </row>
    <row r="10" spans="1:11" x14ac:dyDescent="0.25">
      <c r="A10" s="117">
        <v>1</v>
      </c>
      <c r="B10" s="117"/>
      <c r="C10" s="117"/>
      <c r="D10" s="117"/>
      <c r="E10" s="118"/>
      <c r="F10" s="11">
        <v>2</v>
      </c>
      <c r="G10" s="11">
        <v>3</v>
      </c>
      <c r="H10" s="11">
        <v>4</v>
      </c>
      <c r="I10" s="11">
        <v>5</v>
      </c>
      <c r="J10" s="12" t="s">
        <v>4</v>
      </c>
      <c r="K10" s="12" t="s">
        <v>5</v>
      </c>
    </row>
    <row r="11" spans="1:11" x14ac:dyDescent="0.25">
      <c r="A11" s="119" t="s">
        <v>6</v>
      </c>
      <c r="B11" s="120"/>
      <c r="C11" s="120"/>
      <c r="D11" s="120"/>
      <c r="E11" s="121"/>
      <c r="F11" s="14">
        <v>13789782.529999999</v>
      </c>
      <c r="G11" s="13">
        <v>54140236</v>
      </c>
      <c r="H11" s="13">
        <v>54140236</v>
      </c>
      <c r="I11" s="71">
        <f>14016929.44+2627.09</f>
        <v>14019556.529999999</v>
      </c>
      <c r="J11" s="15">
        <f>IFERROR(I11/F11*100,"")</f>
        <v>101.66626268035861</v>
      </c>
      <c r="K11" s="15">
        <f>IFERROR(I11/H11*100,"")</f>
        <v>25.894893642502776</v>
      </c>
    </row>
    <row r="12" spans="1:11" x14ac:dyDescent="0.25">
      <c r="A12" s="122" t="s">
        <v>7</v>
      </c>
      <c r="B12" s="121"/>
      <c r="C12" s="121"/>
      <c r="D12" s="121"/>
      <c r="E12" s="121"/>
      <c r="F12" s="14">
        <f>IFERROR(VLOOKUP("7",[1]FP0002PRPV2!$B$5:$I$6,3,FALSE),0)</f>
        <v>0</v>
      </c>
      <c r="G12" s="13">
        <f>IFERROR(VLOOKUP("7",[1]FP0002PRPV2!$B$5:$I$6,4,FALSE),0)</f>
        <v>0</v>
      </c>
      <c r="H12" s="13">
        <f>IFERROR(VLOOKUP("7",[1]FP0002PRPV2!$B$5:$I$6,5,FALSE),0)</f>
        <v>0</v>
      </c>
      <c r="I12" s="14">
        <f>IFERROR(VLOOKUP("7",[1]FP0002PRPV2!$B$5:$I$6,6,FALSE),0)</f>
        <v>0</v>
      </c>
      <c r="J12" s="15" t="str">
        <f t="shared" ref="J12:J17" si="0">IFERROR(I12/F12*100,"")</f>
        <v/>
      </c>
      <c r="K12" s="15" t="str">
        <f t="shared" ref="K12:K17" si="1">IFERROR(I12/H12*100,"")</f>
        <v/>
      </c>
    </row>
    <row r="13" spans="1:11" x14ac:dyDescent="0.25">
      <c r="A13" s="123" t="s">
        <v>8</v>
      </c>
      <c r="B13" s="113"/>
      <c r="C13" s="113"/>
      <c r="D13" s="113"/>
      <c r="E13" s="124"/>
      <c r="F13" s="104">
        <f>F11+F12</f>
        <v>13789782.529999999</v>
      </c>
      <c r="G13" s="105">
        <f>G11+G12</f>
        <v>54140236</v>
      </c>
      <c r="H13" s="105">
        <f>H11+H12</f>
        <v>54140236</v>
      </c>
      <c r="I13" s="104">
        <f>I11+I12</f>
        <v>14019556.529999999</v>
      </c>
      <c r="J13" s="102">
        <f t="shared" si="0"/>
        <v>101.66626268035861</v>
      </c>
      <c r="K13" s="102">
        <f>IFERROR(I13/H13*100,"")</f>
        <v>25.894893642502776</v>
      </c>
    </row>
    <row r="14" spans="1:11" x14ac:dyDescent="0.25">
      <c r="A14" s="125" t="s">
        <v>9</v>
      </c>
      <c r="B14" s="126"/>
      <c r="C14" s="126"/>
      <c r="D14" s="126"/>
      <c r="E14" s="126"/>
      <c r="F14" s="92">
        <f>IFERROR(VLOOKUP("3",[1]FP0002PRR!$A$3:$F$7,3,FALSE),0)</f>
        <v>10797740.24</v>
      </c>
      <c r="G14" s="93">
        <f>IFERROR(VLOOKUP("3",[1]FP0002PRR!$A$3:$F$7,4,FALSE),0)</f>
        <v>52900336</v>
      </c>
      <c r="H14" s="93">
        <f>IFERROR(VLOOKUP("3",[1]FP0002PRR!$A$3:$F$7,5,FALSE),0)</f>
        <v>52900336</v>
      </c>
      <c r="I14" s="92">
        <f>IFERROR(VLOOKUP("3",[1]FP0002PRR!$A$3:$F$7,6,FALSE),0)</f>
        <v>9583812.2200000007</v>
      </c>
      <c r="J14" s="91">
        <f t="shared" si="0"/>
        <v>88.757573408711679</v>
      </c>
      <c r="K14" s="91">
        <f t="shared" si="1"/>
        <v>18.116732226426691</v>
      </c>
    </row>
    <row r="15" spans="1:11" x14ac:dyDescent="0.25">
      <c r="A15" s="127" t="s">
        <v>10</v>
      </c>
      <c r="B15" s="128"/>
      <c r="C15" s="128"/>
      <c r="D15" s="128"/>
      <c r="E15" s="128"/>
      <c r="F15" s="92">
        <f>IFERROR(VLOOKUP("4",[1]FP0002PRR!$A$3:$F$7,3,FALSE),0)</f>
        <v>39825.230000000003</v>
      </c>
      <c r="G15" s="93">
        <f>IFERROR(VLOOKUP("4",[1]FP0002PRR!$A$3:$F$7,4,FALSE),0)</f>
        <v>2768364</v>
      </c>
      <c r="H15" s="93">
        <f>IFERROR(VLOOKUP("4",[1]FP0002PRR!$A$3:$F$7,5,FALSE),0)</f>
        <v>2768364</v>
      </c>
      <c r="I15" s="92">
        <f>IFERROR(VLOOKUP("4",[1]FP0002PRR!$A$3:$F$7,6,FALSE),0)</f>
        <v>41002.239999999998</v>
      </c>
      <c r="J15" s="91">
        <f t="shared" si="0"/>
        <v>102.95543804768985</v>
      </c>
      <c r="K15" s="91">
        <f t="shared" si="1"/>
        <v>1.4811000287534442</v>
      </c>
    </row>
    <row r="16" spans="1:11" x14ac:dyDescent="0.25">
      <c r="A16" s="106" t="s">
        <v>11</v>
      </c>
      <c r="B16" s="103"/>
      <c r="C16" s="103"/>
      <c r="D16" s="103"/>
      <c r="E16" s="103"/>
      <c r="F16" s="104">
        <f>F14+F15</f>
        <v>10837565.470000001</v>
      </c>
      <c r="G16" s="105">
        <f>G14+G15</f>
        <v>55668700</v>
      </c>
      <c r="H16" s="105">
        <f>H14+H15</f>
        <v>55668700</v>
      </c>
      <c r="I16" s="104">
        <f>I14+I15</f>
        <v>9624814.4600000009</v>
      </c>
      <c r="J16" s="102">
        <f t="shared" si="0"/>
        <v>88.809746862825648</v>
      </c>
      <c r="K16" s="102">
        <f t="shared" si="1"/>
        <v>17.289454325321053</v>
      </c>
    </row>
    <row r="17" spans="1:11" x14ac:dyDescent="0.25">
      <c r="A17" s="112" t="s">
        <v>12</v>
      </c>
      <c r="B17" s="113"/>
      <c r="C17" s="113"/>
      <c r="D17" s="113"/>
      <c r="E17" s="113"/>
      <c r="F17" s="100">
        <f>F13-F16</f>
        <v>2952217.0599999987</v>
      </c>
      <c r="G17" s="101">
        <f>G13-G16</f>
        <v>-1528464</v>
      </c>
      <c r="H17" s="101">
        <f>H13-H16</f>
        <v>-1528464</v>
      </c>
      <c r="I17" s="100">
        <f>I13-I16</f>
        <v>4394742.0699999984</v>
      </c>
      <c r="J17" s="102">
        <f t="shared" si="0"/>
        <v>148.86243052873627</v>
      </c>
      <c r="K17" s="102">
        <f t="shared" si="1"/>
        <v>-287.52669804457275</v>
      </c>
    </row>
    <row r="18" spans="1:11" ht="18" x14ac:dyDescent="0.25">
      <c r="A18" s="94"/>
      <c r="B18" s="95"/>
      <c r="C18" s="95"/>
      <c r="D18" s="95"/>
      <c r="E18" s="95"/>
      <c r="F18" s="96"/>
      <c r="G18" s="97"/>
      <c r="H18" s="97"/>
      <c r="I18" s="96"/>
      <c r="J18" s="98"/>
      <c r="K18" s="98"/>
    </row>
    <row r="19" spans="1:11" ht="18" x14ac:dyDescent="0.25">
      <c r="A19" s="135" t="s">
        <v>13</v>
      </c>
      <c r="B19" s="135"/>
      <c r="C19" s="135"/>
      <c r="D19" s="135"/>
      <c r="E19" s="135"/>
      <c r="F19" s="96"/>
      <c r="G19" s="97"/>
      <c r="H19" s="97"/>
      <c r="I19" s="96"/>
      <c r="J19" s="98"/>
      <c r="K19" s="98"/>
    </row>
    <row r="20" spans="1:11" ht="48.75" customHeight="1" x14ac:dyDescent="0.25">
      <c r="A20" s="116" t="s">
        <v>3</v>
      </c>
      <c r="B20" s="116"/>
      <c r="C20" s="116"/>
      <c r="D20" s="116"/>
      <c r="E20" s="116"/>
      <c r="F20" s="108" t="str">
        <f t="shared" ref="F20:K20" si="2">F9</f>
        <v xml:space="preserve">
OSTVARENJE/IZVRŠENJE 
01.2023. - 06.2023.</v>
      </c>
      <c r="G20" s="108" t="str">
        <f t="shared" si="2"/>
        <v xml:space="preserve">
IZVORNI PLAN ILI REBALANS 
2024.</v>
      </c>
      <c r="H20" s="108" t="str">
        <f t="shared" si="2"/>
        <v xml:space="preserve">
TEKUĆI PLAN 
2024.</v>
      </c>
      <c r="I20" s="108" t="str">
        <f t="shared" si="2"/>
        <v xml:space="preserve">
OSTVARENJE/IZVRŠENJE 
01.2024. - 06.2024.</v>
      </c>
      <c r="J20" s="108" t="s">
        <v>401</v>
      </c>
      <c r="K20" s="108" t="str">
        <f t="shared" si="2"/>
        <v xml:space="preserve">
INDEKS
(5)/(4)</v>
      </c>
    </row>
    <row r="21" spans="1:11" x14ac:dyDescent="0.25">
      <c r="A21" s="136">
        <v>1</v>
      </c>
      <c r="B21" s="137"/>
      <c r="C21" s="137"/>
      <c r="D21" s="137"/>
      <c r="E21" s="137"/>
      <c r="F21" s="11">
        <v>2</v>
      </c>
      <c r="G21" s="11">
        <v>3</v>
      </c>
      <c r="H21" s="11">
        <v>4</v>
      </c>
      <c r="I21" s="11">
        <v>5</v>
      </c>
      <c r="J21" s="12" t="s">
        <v>4</v>
      </c>
      <c r="K21" s="12" t="s">
        <v>5</v>
      </c>
    </row>
    <row r="22" spans="1:11" ht="18.75" customHeight="1" x14ac:dyDescent="0.25">
      <c r="A22" s="129" t="s">
        <v>14</v>
      </c>
      <c r="B22" s="138"/>
      <c r="C22" s="138"/>
      <c r="D22" s="138"/>
      <c r="E22" s="138"/>
      <c r="F22" s="92">
        <v>101671791.87</v>
      </c>
      <c r="G22" s="93">
        <f>IFERROR(VLOOKUP("8",[1]FP0005PRV2!$A$3:$F$8,4,FALSE),0)</f>
        <v>158920000</v>
      </c>
      <c r="H22" s="93">
        <f>IFERROR(VLOOKUP("8",[1]FP0005PRV2!$A$3:$F$8,5,FALSE),0)</f>
        <v>158920000</v>
      </c>
      <c r="I22" s="92">
        <f>56606625.29</f>
        <v>56606625.289999999</v>
      </c>
      <c r="J22" s="99">
        <f>IFERROR(I22/F22*100,"")</f>
        <v>55.675841104854918</v>
      </c>
      <c r="K22" s="99">
        <f t="shared" ref="K22:K27" si="3">IFERROR(I22/H22*100,"")</f>
        <v>35.61957292348351</v>
      </c>
    </row>
    <row r="23" spans="1:11" ht="18.75" customHeight="1" x14ac:dyDescent="0.25">
      <c r="A23" s="129" t="s">
        <v>15</v>
      </c>
      <c r="B23" s="130"/>
      <c r="C23" s="130"/>
      <c r="D23" s="130"/>
      <c r="E23" s="130"/>
      <c r="F23" s="92">
        <v>61126052.25</v>
      </c>
      <c r="G23" s="93">
        <f>IFERROR(VLOOKUP("5",[1]FP0005PRV2!$A$3:$F$8,4,FALSE),0)</f>
        <v>100900000</v>
      </c>
      <c r="H23" s="93">
        <f>IFERROR(VLOOKUP("5",[1]FP0005PRV2!$A$3:$F$8,5,FALSE),0)</f>
        <v>100900000</v>
      </c>
      <c r="I23" s="92">
        <f>IFERROR(VLOOKUP("5",[1]FP0005PRV2!$A$3:$F$8,6,FALSE),0)</f>
        <v>14289543.27</v>
      </c>
      <c r="J23" s="99">
        <f t="shared" ref="J23:J27" si="4">IFERROR(I23/F23*100,"")</f>
        <v>23.37717347025302</v>
      </c>
      <c r="K23" s="99">
        <f t="shared" si="3"/>
        <v>14.162084509415262</v>
      </c>
    </row>
    <row r="24" spans="1:11" x14ac:dyDescent="0.25">
      <c r="A24" s="131" t="s">
        <v>16</v>
      </c>
      <c r="B24" s="132"/>
      <c r="C24" s="132"/>
      <c r="D24" s="132"/>
      <c r="E24" s="133"/>
      <c r="F24" s="104">
        <f>F22-F23</f>
        <v>40545739.620000005</v>
      </c>
      <c r="G24" s="105">
        <f>G22-G23</f>
        <v>58020000</v>
      </c>
      <c r="H24" s="105">
        <f>H22-H23</f>
        <v>58020000</v>
      </c>
      <c r="I24" s="104">
        <f>I22-I23</f>
        <v>42317082.019999996</v>
      </c>
      <c r="J24" s="107">
        <f t="shared" si="4"/>
        <v>104.36875098740643</v>
      </c>
      <c r="K24" s="107">
        <f t="shared" si="3"/>
        <v>72.935336125473967</v>
      </c>
    </row>
    <row r="25" spans="1:11" x14ac:dyDescent="0.25">
      <c r="A25" s="129" t="s">
        <v>17</v>
      </c>
      <c r="B25" s="130"/>
      <c r="C25" s="130"/>
      <c r="D25" s="130"/>
      <c r="E25" s="130"/>
      <c r="F25" s="92">
        <v>121457190.03</v>
      </c>
      <c r="G25" s="93">
        <v>169857345</v>
      </c>
      <c r="H25" s="93">
        <v>169857345</v>
      </c>
      <c r="I25" s="92">
        <v>218393101.47</v>
      </c>
      <c r="J25" s="99">
        <f t="shared" si="4"/>
        <v>179.81076411866334</v>
      </c>
      <c r="K25" s="99">
        <f t="shared" si="3"/>
        <v>128.57442312547627</v>
      </c>
    </row>
    <row r="26" spans="1:11" x14ac:dyDescent="0.25">
      <c r="A26" s="129" t="s">
        <v>18</v>
      </c>
      <c r="B26" s="130"/>
      <c r="C26" s="130"/>
      <c r="D26" s="130"/>
      <c r="E26" s="130"/>
      <c r="F26" s="92">
        <v>-164955146.71000001</v>
      </c>
      <c r="G26" s="93">
        <v>-226348881</v>
      </c>
      <c r="H26" s="93">
        <v>-226348881</v>
      </c>
      <c r="I26" s="92">
        <v>-265104925.56</v>
      </c>
      <c r="J26" s="99">
        <f t="shared" si="4"/>
        <v>160.7133398669086</v>
      </c>
      <c r="K26" s="99">
        <f t="shared" si="3"/>
        <v>117.12226028632323</v>
      </c>
    </row>
    <row r="27" spans="1:11" x14ac:dyDescent="0.25">
      <c r="A27" s="131" t="s">
        <v>19</v>
      </c>
      <c r="B27" s="132"/>
      <c r="C27" s="132"/>
      <c r="D27" s="132"/>
      <c r="E27" s="133"/>
      <c r="F27" s="104">
        <f>+F24+F25+F26</f>
        <v>-2952217.0600000024</v>
      </c>
      <c r="G27" s="105">
        <f>+G24+G25+G26</f>
        <v>1528464</v>
      </c>
      <c r="H27" s="105">
        <f>+H24+H25+H26</f>
        <v>1528464</v>
      </c>
      <c r="I27" s="104">
        <f>+I24+I25+I26</f>
        <v>-4394742.0699999928</v>
      </c>
      <c r="J27" s="107">
        <f t="shared" si="4"/>
        <v>148.8624305287359</v>
      </c>
      <c r="K27" s="107">
        <f t="shared" si="3"/>
        <v>-287.52669804457241</v>
      </c>
    </row>
    <row r="28" spans="1:11" x14ac:dyDescent="0.25">
      <c r="A28" s="134" t="s">
        <v>20</v>
      </c>
      <c r="B28" s="134"/>
      <c r="C28" s="134"/>
      <c r="D28" s="134"/>
      <c r="E28" s="134"/>
      <c r="F28" s="100">
        <f>+F17+F27</f>
        <v>-3.7252902984619141E-9</v>
      </c>
      <c r="G28" s="100">
        <f>+G17+G27</f>
        <v>0</v>
      </c>
      <c r="H28" s="100">
        <f>+H17+H27</f>
        <v>0</v>
      </c>
      <c r="I28" s="100">
        <f>+I17+I27</f>
        <v>0</v>
      </c>
      <c r="J28" s="102"/>
      <c r="K28" s="102"/>
    </row>
    <row r="29" spans="1:11" x14ac:dyDescent="0.25">
      <c r="F29" s="16"/>
      <c r="G29" s="17"/>
      <c r="H29" s="17"/>
      <c r="I29" s="16"/>
      <c r="J29" s="16"/>
      <c r="K29" s="16"/>
    </row>
  </sheetData>
  <mergeCells count="22">
    <mergeCell ref="A25:E25"/>
    <mergeCell ref="A26:E26"/>
    <mergeCell ref="A27:E27"/>
    <mergeCell ref="A28:E28"/>
    <mergeCell ref="A19:E19"/>
    <mergeCell ref="A20:E20"/>
    <mergeCell ref="A21:E21"/>
    <mergeCell ref="A22:E22"/>
    <mergeCell ref="A23:E23"/>
    <mergeCell ref="A24:E24"/>
    <mergeCell ref="A17:E17"/>
    <mergeCell ref="A2:K2"/>
    <mergeCell ref="A4:K4"/>
    <mergeCell ref="A6:K6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9CDE-FD71-450B-8842-41D563A53A83}">
  <sheetPr>
    <pageSetUpPr fitToPage="1"/>
  </sheetPr>
  <dimension ref="A1:N118"/>
  <sheetViews>
    <sheetView topLeftCell="A3" workbookViewId="0">
      <selection activeCell="F41" sqref="F41"/>
    </sheetView>
  </sheetViews>
  <sheetFormatPr defaultColWidth="9.140625" defaultRowHeight="12.75" x14ac:dyDescent="0.2"/>
  <cols>
    <col min="1" max="1" width="25.28515625" style="51" customWidth="1"/>
    <col min="2" max="2" width="57.5703125" style="60" customWidth="1"/>
    <col min="3" max="3" width="27.85546875" style="61" customWidth="1"/>
    <col min="4" max="4" width="19" style="62" customWidth="1"/>
    <col min="5" max="5" width="17.5703125" style="62" bestFit="1" customWidth="1"/>
    <col min="6" max="6" width="18.85546875" style="61" customWidth="1"/>
    <col min="7" max="7" width="15" style="61" customWidth="1"/>
    <col min="8" max="8" width="11" style="61" customWidth="1"/>
    <col min="9" max="9" width="9.42578125" style="51" bestFit="1" customWidth="1"/>
    <col min="10" max="10" width="15.42578125" style="51" bestFit="1" customWidth="1"/>
    <col min="11" max="11" width="10.5703125" style="51" bestFit="1" customWidth="1"/>
    <col min="12" max="16384" width="9.140625" style="51"/>
  </cols>
  <sheetData>
    <row r="1" spans="1:14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4" ht="15.75" x14ac:dyDescent="0.2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4" ht="18" x14ac:dyDescent="0.2">
      <c r="A3" s="2"/>
      <c r="B3" s="2"/>
      <c r="C3" s="2"/>
      <c r="D3" s="2"/>
      <c r="E3" s="2"/>
      <c r="F3" s="2"/>
      <c r="G3" s="2"/>
      <c r="H3" s="2"/>
      <c r="I3" s="18"/>
      <c r="J3" s="18"/>
    </row>
    <row r="4" spans="1:14" ht="15.75" customHeight="1" x14ac:dyDescent="0.2">
      <c r="A4" s="114" t="s">
        <v>21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4" ht="18" x14ac:dyDescent="0.2">
      <c r="A5" s="2"/>
      <c r="B5" s="2"/>
      <c r="C5" s="2"/>
      <c r="D5" s="2"/>
      <c r="E5" s="2"/>
      <c r="F5" s="2"/>
      <c r="G5" s="2"/>
      <c r="H5" s="2"/>
      <c r="I5" s="18"/>
      <c r="J5" s="18"/>
    </row>
    <row r="6" spans="1:14" ht="15.75" customHeight="1" x14ac:dyDescent="0.2">
      <c r="A6" s="114" t="s">
        <v>22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4" ht="18" x14ac:dyDescent="0.2">
      <c r="A7" s="2"/>
      <c r="B7" s="2"/>
      <c r="C7" s="2"/>
      <c r="D7" s="2"/>
      <c r="E7" s="2"/>
      <c r="F7" s="2"/>
      <c r="G7" s="2"/>
      <c r="H7" s="2"/>
      <c r="I7" s="18"/>
      <c r="J7" s="18"/>
    </row>
    <row r="8" spans="1:14" s="21" customFormat="1" ht="57" x14ac:dyDescent="0.25">
      <c r="A8" s="140" t="s">
        <v>3</v>
      </c>
      <c r="B8" s="140"/>
      <c r="C8" s="20" t="str">
        <f t="shared" ref="C8:H8" si="0">UPPER(C11)</f>
        <v>OSTVARENJE/IZVRŠENJE 
01.2023. - 06.2023.</v>
      </c>
      <c r="D8" s="20" t="str">
        <f t="shared" si="0"/>
        <v>IZVORNI PLAN ILI REBALANS 
2024.</v>
      </c>
      <c r="E8" s="20" t="str">
        <f t="shared" si="0"/>
        <v>TEKUĆI PLAN 
2024.</v>
      </c>
      <c r="F8" s="20" t="str">
        <f t="shared" si="0"/>
        <v>OSTVARENJE/IZVRŠENJE 
01.2024. - 06.2024.</v>
      </c>
      <c r="G8" s="20" t="s">
        <v>23</v>
      </c>
      <c r="H8" s="20" t="str">
        <f t="shared" si="0"/>
        <v>INDEKS
(5)/(4)</v>
      </c>
    </row>
    <row r="9" spans="1:14" s="24" customFormat="1" ht="12.75" customHeight="1" x14ac:dyDescent="0.25">
      <c r="A9" s="139">
        <v>1</v>
      </c>
      <c r="B9" s="139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</row>
    <row r="10" spans="1:14" s="24" customFormat="1" ht="15" x14ac:dyDescent="0.25">
      <c r="B10" s="25" t="s">
        <v>24</v>
      </c>
      <c r="C10" s="26">
        <f>+C14</f>
        <v>13789782.529999999</v>
      </c>
      <c r="D10" s="26">
        <f>+D14</f>
        <v>54140236</v>
      </c>
      <c r="E10" s="26">
        <f>+D10</f>
        <v>54140236</v>
      </c>
      <c r="F10" s="26">
        <f>+F15+F21+F28+F33+F38</f>
        <v>14019556.529999999</v>
      </c>
      <c r="G10" s="26">
        <f>+F10/C10*100</f>
        <v>101.66626268035861</v>
      </c>
      <c r="H10" s="26">
        <f>+F10/E10*100</f>
        <v>25.894893642502776</v>
      </c>
      <c r="I10"/>
      <c r="J10" s="26"/>
      <c r="K10"/>
    </row>
    <row r="11" spans="1:14" ht="38.25" hidden="1" customHeight="1" x14ac:dyDescent="0.25">
      <c r="A11" s="27" t="s">
        <v>25</v>
      </c>
      <c r="B11" s="27" t="s">
        <v>25</v>
      </c>
      <c r="C11" s="28" t="s">
        <v>26</v>
      </c>
      <c r="D11" s="28" t="s">
        <v>27</v>
      </c>
      <c r="E11" s="28" t="s">
        <v>28</v>
      </c>
      <c r="F11" s="28" t="s">
        <v>29</v>
      </c>
      <c r="G11" s="28" t="e">
        <v>#VALUE!</v>
      </c>
      <c r="H11" s="28" t="s">
        <v>30</v>
      </c>
      <c r="I11"/>
      <c r="J11" s="28"/>
      <c r="K11"/>
    </row>
    <row r="12" spans="1:14" ht="12.75" hidden="1" customHeight="1" x14ac:dyDescent="0.25">
      <c r="A12" s="27" t="s">
        <v>31</v>
      </c>
      <c r="B12" s="27" t="s">
        <v>25</v>
      </c>
      <c r="C12" s="29" t="s">
        <v>32</v>
      </c>
      <c r="D12" s="29" t="s">
        <v>32</v>
      </c>
      <c r="E12" s="29" t="s">
        <v>32</v>
      </c>
      <c r="F12" s="29" t="s">
        <v>32</v>
      </c>
      <c r="G12" s="29" t="e">
        <v>#VALUE!</v>
      </c>
      <c r="H12" s="29" t="s">
        <v>25</v>
      </c>
      <c r="I12"/>
      <c r="J12" s="29"/>
      <c r="K12"/>
    </row>
    <row r="13" spans="1:14" ht="12.75" hidden="1" customHeight="1" x14ac:dyDescent="0.25">
      <c r="A13" s="30" t="s">
        <v>33</v>
      </c>
      <c r="B13" s="30" t="s">
        <v>25</v>
      </c>
      <c r="C13" s="31">
        <v>6054843.6399999997</v>
      </c>
      <c r="D13" s="32">
        <v>29876047</v>
      </c>
      <c r="E13" s="32">
        <v>29876047</v>
      </c>
      <c r="F13" s="31">
        <v>8496347.2400000002</v>
      </c>
      <c r="G13" s="31">
        <v>140.32314862551928</v>
      </c>
      <c r="H13" s="31">
        <v>28.438659371502499</v>
      </c>
      <c r="I13"/>
      <c r="J13" s="31"/>
      <c r="K13"/>
    </row>
    <row r="14" spans="1:14" x14ac:dyDescent="0.2">
      <c r="A14" s="33" t="s">
        <v>34</v>
      </c>
      <c r="B14" s="34" t="s">
        <v>35</v>
      </c>
      <c r="C14" s="35">
        <f>+C15+C21+C28+C33+C38</f>
        <v>13789782.529999999</v>
      </c>
      <c r="D14" s="36">
        <f>+D15+D21+D28+D33+D38</f>
        <v>54140236</v>
      </c>
      <c r="E14" s="36">
        <f>+D14</f>
        <v>54140236</v>
      </c>
      <c r="F14" s="35">
        <f>+F15+F21+F28+F33+F38</f>
        <v>14019556.529999999</v>
      </c>
      <c r="G14" s="35">
        <f>+F14/C14*100</f>
        <v>101.66626268035861</v>
      </c>
      <c r="H14" s="35">
        <f>+F14/E14*100</f>
        <v>25.894893642502776</v>
      </c>
      <c r="I14" s="37"/>
      <c r="J14" s="35"/>
      <c r="K14" s="37"/>
      <c r="L14" s="59"/>
      <c r="M14" s="59"/>
      <c r="N14" s="59"/>
    </row>
    <row r="15" spans="1:14" x14ac:dyDescent="0.2">
      <c r="A15" s="38" t="s">
        <v>36</v>
      </c>
      <c r="B15" s="39" t="s">
        <v>37</v>
      </c>
      <c r="C15" s="40">
        <f>+C16</f>
        <v>4736253.17</v>
      </c>
      <c r="D15" s="41">
        <v>27426047</v>
      </c>
      <c r="E15" s="41">
        <f>+D15</f>
        <v>27426047</v>
      </c>
      <c r="F15" s="40">
        <f>+F16+F19</f>
        <v>8832745.4299999997</v>
      </c>
      <c r="G15" s="40">
        <f>+F15/C15*100</f>
        <v>186.49225691624082</v>
      </c>
      <c r="H15" s="40">
        <f>+F15/E15*100</f>
        <v>32.205681810433703</v>
      </c>
      <c r="I15" s="42"/>
      <c r="J15" s="40"/>
      <c r="K15" s="42"/>
      <c r="L15" s="50"/>
      <c r="M15" s="50"/>
      <c r="N15" s="50"/>
    </row>
    <row r="16" spans="1:14" x14ac:dyDescent="0.2">
      <c r="A16" s="43" t="s">
        <v>38</v>
      </c>
      <c r="B16" s="44" t="s">
        <v>39</v>
      </c>
      <c r="C16" s="40">
        <f>+C17+C18</f>
        <v>4736253.17</v>
      </c>
      <c r="D16" s="45"/>
      <c r="E16" s="45"/>
      <c r="F16" s="40">
        <f>+F17+F18</f>
        <v>5890818.96</v>
      </c>
      <c r="G16" s="40">
        <f t="shared" ref="G16:G40" si="1">+F16/C16*100</f>
        <v>124.3771975137047</v>
      </c>
      <c r="H16" s="45"/>
      <c r="I16" s="42"/>
      <c r="J16" s="40"/>
      <c r="K16" s="42"/>
      <c r="L16" s="50"/>
      <c r="M16" s="50"/>
      <c r="N16" s="50"/>
    </row>
    <row r="17" spans="1:14" x14ac:dyDescent="0.2">
      <c r="A17" s="46" t="s">
        <v>40</v>
      </c>
      <c r="B17" s="44" t="s">
        <v>41</v>
      </c>
      <c r="C17" s="40">
        <v>4701969.71</v>
      </c>
      <c r="D17" s="45"/>
      <c r="E17" s="45"/>
      <c r="F17" s="40">
        <v>5886617.6200000001</v>
      </c>
      <c r="G17" s="40">
        <f t="shared" si="1"/>
        <v>125.19471589705329</v>
      </c>
      <c r="H17" s="45"/>
      <c r="I17" s="42"/>
      <c r="J17" s="40"/>
      <c r="K17" s="42"/>
      <c r="L17" s="50"/>
      <c r="M17" s="50"/>
      <c r="N17" s="50"/>
    </row>
    <row r="18" spans="1:14" x14ac:dyDescent="0.2">
      <c r="A18" s="46" t="s">
        <v>42</v>
      </c>
      <c r="B18" s="44" t="s">
        <v>43</v>
      </c>
      <c r="C18" s="40">
        <v>34283.46</v>
      </c>
      <c r="D18" s="45"/>
      <c r="E18" s="45"/>
      <c r="F18" s="40">
        <v>4201.34</v>
      </c>
      <c r="G18" s="40">
        <f t="shared" si="1"/>
        <v>12.254714080784145</v>
      </c>
      <c r="H18" s="45"/>
      <c r="I18" s="42"/>
      <c r="J18" s="40"/>
      <c r="K18" s="42"/>
      <c r="L18" s="50"/>
      <c r="M18" s="50"/>
      <c r="N18" s="50"/>
    </row>
    <row r="19" spans="1:14" x14ac:dyDescent="0.2">
      <c r="A19" s="43" t="s">
        <v>44</v>
      </c>
      <c r="B19" s="44" t="s">
        <v>45</v>
      </c>
      <c r="C19" s="45"/>
      <c r="D19" s="45"/>
      <c r="E19" s="45"/>
      <c r="F19" s="47">
        <f>+F20</f>
        <v>2941926.47</v>
      </c>
      <c r="G19" s="40"/>
      <c r="H19" s="45"/>
      <c r="I19" s="42"/>
      <c r="J19" s="45"/>
      <c r="K19" s="42"/>
      <c r="L19" s="50"/>
      <c r="M19" s="50"/>
      <c r="N19" s="50"/>
    </row>
    <row r="20" spans="1:14" ht="25.5" x14ac:dyDescent="0.2">
      <c r="A20" s="46" t="s">
        <v>46</v>
      </c>
      <c r="B20" s="44" t="s">
        <v>47</v>
      </c>
      <c r="C20" s="45"/>
      <c r="D20" s="45"/>
      <c r="E20" s="45"/>
      <c r="F20" s="47">
        <v>2941926.47</v>
      </c>
      <c r="G20" s="40"/>
      <c r="H20" s="45"/>
      <c r="I20" s="42"/>
      <c r="J20" s="45"/>
      <c r="K20" s="42"/>
      <c r="L20" s="50"/>
      <c r="M20" s="50"/>
      <c r="N20" s="50"/>
    </row>
    <row r="21" spans="1:14" x14ac:dyDescent="0.2">
      <c r="A21" s="38" t="s">
        <v>48</v>
      </c>
      <c r="B21" s="39" t="s">
        <v>49</v>
      </c>
      <c r="C21" s="40">
        <v>1125577.21</v>
      </c>
      <c r="D21" s="41">
        <v>2037000</v>
      </c>
      <c r="E21" s="41">
        <v>2037000</v>
      </c>
      <c r="F21" s="40">
        <v>1183921.52</v>
      </c>
      <c r="G21" s="40">
        <f t="shared" si="1"/>
        <v>105.18350136104834</v>
      </c>
      <c r="H21" s="40">
        <f>+F21/E21*100</f>
        <v>58.120840451644575</v>
      </c>
      <c r="I21" s="42"/>
      <c r="J21" s="40"/>
      <c r="K21" s="42"/>
      <c r="L21" s="50"/>
      <c r="M21" s="50"/>
      <c r="N21" s="50"/>
    </row>
    <row r="22" spans="1:14" x14ac:dyDescent="0.2">
      <c r="A22" s="43" t="s">
        <v>50</v>
      </c>
      <c r="B22" s="44" t="s">
        <v>51</v>
      </c>
      <c r="C22" s="40">
        <v>503217</v>
      </c>
      <c r="D22" s="45"/>
      <c r="E22" s="45"/>
      <c r="F22" s="40">
        <v>534185.13</v>
      </c>
      <c r="G22" s="40">
        <f t="shared" si="1"/>
        <v>106.15403096477264</v>
      </c>
      <c r="H22" s="45"/>
      <c r="I22" s="42"/>
      <c r="J22" s="40"/>
      <c r="K22" s="42"/>
      <c r="L22" s="50"/>
      <c r="M22" s="50"/>
      <c r="N22" s="50"/>
    </row>
    <row r="23" spans="1:14" x14ac:dyDescent="0.2">
      <c r="A23" s="46" t="s">
        <v>52</v>
      </c>
      <c r="B23" s="44" t="s">
        <v>53</v>
      </c>
      <c r="C23" s="40">
        <v>49365.81</v>
      </c>
      <c r="D23" s="45"/>
      <c r="E23" s="45"/>
      <c r="F23" s="40">
        <v>8502.27</v>
      </c>
      <c r="G23" s="40">
        <f t="shared" si="1"/>
        <v>17.222992998595586</v>
      </c>
      <c r="H23" s="45"/>
      <c r="I23" s="42"/>
      <c r="J23" s="40"/>
      <c r="K23" s="42"/>
      <c r="L23" s="50"/>
      <c r="M23" s="50"/>
      <c r="N23" s="50"/>
    </row>
    <row r="24" spans="1:14" x14ac:dyDescent="0.2">
      <c r="A24" s="46" t="s">
        <v>54</v>
      </c>
      <c r="B24" s="44" t="s">
        <v>55</v>
      </c>
      <c r="C24" s="40">
        <v>346862.19</v>
      </c>
      <c r="D24" s="45"/>
      <c r="E24" s="45"/>
      <c r="F24" s="40">
        <v>525682.86</v>
      </c>
      <c r="G24" s="40">
        <f>+F24/C24*100</f>
        <v>151.55380873308789</v>
      </c>
      <c r="H24" s="45"/>
      <c r="I24" s="42"/>
      <c r="J24" s="40"/>
      <c r="K24" s="42"/>
      <c r="L24" s="50"/>
      <c r="M24" s="50"/>
      <c r="N24" s="50"/>
    </row>
    <row r="25" spans="1:14" x14ac:dyDescent="0.2">
      <c r="A25" s="46" t="s">
        <v>56</v>
      </c>
      <c r="B25" s="44" t="s">
        <v>57</v>
      </c>
      <c r="C25" s="40">
        <v>109111.25</v>
      </c>
      <c r="D25" s="45"/>
      <c r="E25" s="45"/>
      <c r="F25" s="40"/>
      <c r="G25" s="40">
        <f t="shared" si="1"/>
        <v>0</v>
      </c>
      <c r="H25" s="45"/>
      <c r="I25" s="42"/>
      <c r="J25" s="45"/>
      <c r="K25" s="42"/>
      <c r="L25" s="50"/>
      <c r="M25" s="50"/>
      <c r="N25" s="50"/>
    </row>
    <row r="26" spans="1:14" x14ac:dyDescent="0.2">
      <c r="A26" s="43" t="s">
        <v>58</v>
      </c>
      <c r="B26" s="44" t="s">
        <v>59</v>
      </c>
      <c r="C26" s="40">
        <v>622360.21</v>
      </c>
      <c r="D26" s="45"/>
      <c r="E26" s="45"/>
      <c r="F26" s="40">
        <v>649736.39</v>
      </c>
      <c r="G26" s="40">
        <f t="shared" si="1"/>
        <v>104.39876771685005</v>
      </c>
      <c r="H26" s="45"/>
      <c r="I26" s="42"/>
      <c r="J26" s="40"/>
      <c r="K26" s="42"/>
      <c r="L26" s="50"/>
      <c r="M26" s="50"/>
      <c r="N26" s="50"/>
    </row>
    <row r="27" spans="1:14" ht="25.5" x14ac:dyDescent="0.2">
      <c r="A27" s="46" t="s">
        <v>60</v>
      </c>
      <c r="B27" s="44" t="s">
        <v>61</v>
      </c>
      <c r="C27" s="40">
        <v>622360.21</v>
      </c>
      <c r="D27" s="45"/>
      <c r="E27" s="45"/>
      <c r="F27" s="40">
        <v>649736.39</v>
      </c>
      <c r="G27" s="40">
        <f t="shared" si="1"/>
        <v>104.39876771685005</v>
      </c>
      <c r="H27" s="45"/>
      <c r="I27" s="42"/>
      <c r="J27" s="40"/>
      <c r="K27" s="42"/>
      <c r="L27" s="50"/>
      <c r="M27" s="50"/>
      <c r="N27" s="50"/>
    </row>
    <row r="28" spans="1:14" ht="25.5" x14ac:dyDescent="0.2">
      <c r="A28" s="38" t="s">
        <v>62</v>
      </c>
      <c r="B28" s="39" t="s">
        <v>63</v>
      </c>
      <c r="C28" s="40">
        <v>183891.24</v>
      </c>
      <c r="D28" s="41">
        <v>403000</v>
      </c>
      <c r="E28" s="41">
        <v>403000</v>
      </c>
      <c r="F28" s="40">
        <v>89842.74</v>
      </c>
      <c r="G28" s="40">
        <f t="shared" si="1"/>
        <v>48.856454499953344</v>
      </c>
      <c r="H28" s="40">
        <f>+F28/E28*100</f>
        <v>22.293483870967741</v>
      </c>
      <c r="I28" s="42"/>
      <c r="J28" s="40"/>
      <c r="K28" s="42"/>
      <c r="L28" s="50"/>
      <c r="M28" s="50"/>
      <c r="N28" s="50"/>
    </row>
    <row r="29" spans="1:14" x14ac:dyDescent="0.2">
      <c r="A29" s="43" t="s">
        <v>64</v>
      </c>
      <c r="B29" s="44" t="s">
        <v>65</v>
      </c>
      <c r="C29" s="40">
        <v>1154.78</v>
      </c>
      <c r="D29" s="45"/>
      <c r="E29" s="45"/>
      <c r="F29" s="40">
        <v>4480</v>
      </c>
      <c r="G29" s="40">
        <f t="shared" si="1"/>
        <v>387.95268362805035</v>
      </c>
      <c r="H29" s="45"/>
      <c r="I29" s="42"/>
      <c r="J29" s="40"/>
      <c r="K29" s="42"/>
      <c r="L29" s="50"/>
      <c r="M29" s="50"/>
      <c r="N29" s="50"/>
    </row>
    <row r="30" spans="1:14" x14ac:dyDescent="0.2">
      <c r="A30" s="46" t="s">
        <v>66</v>
      </c>
      <c r="B30" s="44" t="s">
        <v>67</v>
      </c>
      <c r="C30" s="40">
        <v>1154.78</v>
      </c>
      <c r="D30" s="45"/>
      <c r="E30" s="45"/>
      <c r="F30" s="40">
        <v>4480</v>
      </c>
      <c r="G30" s="40">
        <f t="shared" si="1"/>
        <v>387.95268362805035</v>
      </c>
      <c r="H30" s="45"/>
      <c r="I30" s="42"/>
      <c r="J30" s="40"/>
      <c r="K30" s="42"/>
      <c r="L30" s="50"/>
      <c r="M30" s="50"/>
      <c r="N30" s="50"/>
    </row>
    <row r="31" spans="1:14" x14ac:dyDescent="0.2">
      <c r="A31" s="43" t="s">
        <v>68</v>
      </c>
      <c r="B31" s="44" t="s">
        <v>69</v>
      </c>
      <c r="C31" s="40">
        <v>182736.46</v>
      </c>
      <c r="D31" s="45"/>
      <c r="E31" s="45"/>
      <c r="F31" s="40">
        <v>85362.74</v>
      </c>
      <c r="G31" s="40">
        <f t="shared" si="1"/>
        <v>46.713578669522221</v>
      </c>
      <c r="H31" s="45"/>
      <c r="I31" s="42"/>
      <c r="J31" s="40"/>
      <c r="K31" s="42"/>
      <c r="L31" s="50"/>
      <c r="M31" s="50"/>
      <c r="N31" s="50"/>
    </row>
    <row r="32" spans="1:14" ht="25.5" x14ac:dyDescent="0.2">
      <c r="A32" s="46" t="s">
        <v>70</v>
      </c>
      <c r="B32" s="44" t="s">
        <v>71</v>
      </c>
      <c r="C32" s="40">
        <v>182736.46</v>
      </c>
      <c r="D32" s="45"/>
      <c r="E32" s="45"/>
      <c r="F32" s="40">
        <v>85362.74</v>
      </c>
      <c r="G32" s="40">
        <f t="shared" si="1"/>
        <v>46.713578669522221</v>
      </c>
      <c r="H32" s="45"/>
      <c r="I32" s="42"/>
      <c r="J32" s="40"/>
      <c r="K32" s="42"/>
      <c r="L32" s="50"/>
      <c r="M32" s="50"/>
      <c r="N32" s="50"/>
    </row>
    <row r="33" spans="1:14" x14ac:dyDescent="0.2">
      <c r="A33" s="38">
        <v>67</v>
      </c>
      <c r="B33" s="44" t="s">
        <v>72</v>
      </c>
      <c r="C33" s="40">
        <v>7734938.8899999997</v>
      </c>
      <c r="D33" s="41">
        <v>24264189</v>
      </c>
      <c r="E33" s="41">
        <f>+D33</f>
        <v>24264189</v>
      </c>
      <c r="F33" s="40">
        <v>3899168.83</v>
      </c>
      <c r="G33" s="40">
        <f t="shared" si="1"/>
        <v>50.409820755545752</v>
      </c>
      <c r="H33" s="48">
        <f>+F33/E33*100</f>
        <v>16.069644157486572</v>
      </c>
      <c r="I33" s="42"/>
      <c r="J33" s="40"/>
      <c r="K33" s="42"/>
      <c r="L33" s="50"/>
      <c r="M33" s="50"/>
      <c r="N33" s="50"/>
    </row>
    <row r="34" spans="1:14" x14ac:dyDescent="0.2">
      <c r="A34" s="43">
        <v>671</v>
      </c>
      <c r="B34" s="44" t="s">
        <v>72</v>
      </c>
      <c r="C34" s="40">
        <v>7734938.8899999997</v>
      </c>
      <c r="D34" s="45"/>
      <c r="E34" s="45"/>
      <c r="F34" s="40">
        <v>3899168.83</v>
      </c>
      <c r="G34" s="40">
        <f t="shared" si="1"/>
        <v>50.409820755545752</v>
      </c>
      <c r="H34" s="48"/>
      <c r="I34" s="42"/>
      <c r="J34" s="40"/>
      <c r="K34" s="42"/>
      <c r="L34" s="50"/>
      <c r="M34" s="50"/>
      <c r="N34" s="50"/>
    </row>
    <row r="35" spans="1:14" x14ac:dyDescent="0.2">
      <c r="A35" s="46">
        <v>6711</v>
      </c>
      <c r="B35" s="44" t="s">
        <v>73</v>
      </c>
      <c r="C35" s="40">
        <v>4374890.66</v>
      </c>
      <c r="D35" s="45"/>
      <c r="E35" s="45"/>
      <c r="F35" s="40">
        <v>3735020.25</v>
      </c>
      <c r="G35" s="40">
        <f t="shared" si="1"/>
        <v>85.374025096206623</v>
      </c>
      <c r="H35" s="45"/>
      <c r="I35" s="42"/>
      <c r="J35" s="40"/>
      <c r="K35" s="42"/>
      <c r="L35" s="50"/>
      <c r="M35" s="50"/>
      <c r="N35" s="50"/>
    </row>
    <row r="36" spans="1:14" x14ac:dyDescent="0.2">
      <c r="A36" s="46">
        <v>6712</v>
      </c>
      <c r="B36" s="44" t="s">
        <v>73</v>
      </c>
      <c r="C36" s="40">
        <v>5541.77</v>
      </c>
      <c r="D36" s="45"/>
      <c r="E36" s="45"/>
      <c r="F36" s="40">
        <v>10025.9</v>
      </c>
      <c r="G36" s="40">
        <f t="shared" si="1"/>
        <v>180.91512278568035</v>
      </c>
      <c r="H36" s="45"/>
      <c r="I36" s="42"/>
      <c r="J36" s="40"/>
      <c r="K36" s="42"/>
      <c r="L36" s="50"/>
      <c r="M36" s="50"/>
      <c r="N36" s="50"/>
    </row>
    <row r="37" spans="1:14" x14ac:dyDescent="0.2">
      <c r="A37" s="46">
        <v>6714</v>
      </c>
      <c r="B37" s="44" t="s">
        <v>74</v>
      </c>
      <c r="C37" s="40">
        <v>3354506.46</v>
      </c>
      <c r="D37" s="45"/>
      <c r="E37" s="45"/>
      <c r="F37" s="40">
        <v>154122.68</v>
      </c>
      <c r="G37" s="40">
        <f t="shared" si="1"/>
        <v>4.5944964434499846</v>
      </c>
      <c r="H37" s="45"/>
      <c r="I37" s="42"/>
      <c r="J37" s="40"/>
      <c r="K37" s="42"/>
      <c r="L37" s="50"/>
      <c r="M37" s="50"/>
      <c r="N37" s="50"/>
    </row>
    <row r="38" spans="1:14" x14ac:dyDescent="0.2">
      <c r="A38" s="38" t="s">
        <v>75</v>
      </c>
      <c r="B38" s="39" t="s">
        <v>76</v>
      </c>
      <c r="C38" s="40">
        <v>9122.02</v>
      </c>
      <c r="D38" s="41">
        <v>10000</v>
      </c>
      <c r="E38" s="41">
        <v>10000</v>
      </c>
      <c r="F38" s="40">
        <f>+F39</f>
        <v>13878.01</v>
      </c>
      <c r="G38" s="40">
        <f t="shared" si="1"/>
        <v>152.13746516670651</v>
      </c>
      <c r="H38" s="40">
        <f>+F38/E38*100</f>
        <v>138.7801</v>
      </c>
      <c r="I38" s="49"/>
      <c r="J38" s="40"/>
      <c r="K38" s="50"/>
      <c r="L38" s="50"/>
      <c r="M38" s="50"/>
      <c r="N38" s="50"/>
    </row>
    <row r="39" spans="1:14" x14ac:dyDescent="0.2">
      <c r="A39" s="43" t="s">
        <v>77</v>
      </c>
      <c r="B39" s="44" t="s">
        <v>78</v>
      </c>
      <c r="C39" s="40">
        <v>9122.02</v>
      </c>
      <c r="D39" s="41"/>
      <c r="E39" s="41"/>
      <c r="F39" s="40">
        <f>+F40</f>
        <v>13878.01</v>
      </c>
      <c r="G39" s="40">
        <f t="shared" si="1"/>
        <v>152.13746516670651</v>
      </c>
      <c r="H39" s="40"/>
      <c r="I39" s="50"/>
      <c r="J39" s="40"/>
      <c r="K39" s="50"/>
      <c r="L39" s="50"/>
      <c r="M39" s="50"/>
      <c r="N39" s="50"/>
    </row>
    <row r="40" spans="1:14" x14ac:dyDescent="0.2">
      <c r="A40" s="46" t="s">
        <v>79</v>
      </c>
      <c r="B40" s="44" t="s">
        <v>78</v>
      </c>
      <c r="C40" s="40">
        <v>9122.02</v>
      </c>
      <c r="D40" s="41"/>
      <c r="E40" s="41"/>
      <c r="F40" s="40">
        <f>11250.92+2627.09</f>
        <v>13878.01</v>
      </c>
      <c r="G40" s="40">
        <f t="shared" si="1"/>
        <v>152.13746516670651</v>
      </c>
      <c r="H40" s="40"/>
      <c r="I40" s="50"/>
      <c r="J40" s="40"/>
      <c r="K40" s="50"/>
      <c r="L40" s="50"/>
      <c r="M40" s="50"/>
      <c r="N40" s="50"/>
    </row>
    <row r="41" spans="1:14" ht="57" x14ac:dyDescent="0.2">
      <c r="A41" s="140" t="s">
        <v>3</v>
      </c>
      <c r="B41" s="140"/>
      <c r="C41" s="20" t="str">
        <f t="shared" ref="C41:F41" si="2">UPPER(C44)</f>
        <v>OSTVARENJE/IZVRŠENJE 
01.2023. - 06.2023.</v>
      </c>
      <c r="D41" s="20" t="str">
        <f t="shared" si="2"/>
        <v>IZVORNI PLAN ILI REBALANS 
2024.</v>
      </c>
      <c r="E41" s="20" t="str">
        <f t="shared" si="2"/>
        <v>TEKUĆI PLAN 
2024.</v>
      </c>
      <c r="F41" s="20" t="str">
        <f t="shared" si="2"/>
        <v>OSTVARENJE/IZVRŠENJE 
01.2024. - 06.2024.</v>
      </c>
      <c r="G41" s="20" t="s">
        <v>23</v>
      </c>
      <c r="H41" s="20" t="s">
        <v>395</v>
      </c>
      <c r="I41" s="50"/>
      <c r="J41" s="40"/>
      <c r="K41" s="50"/>
      <c r="L41" s="50"/>
      <c r="M41" s="50"/>
      <c r="N41" s="50"/>
    </row>
    <row r="42" spans="1:14" x14ac:dyDescent="0.2">
      <c r="A42" s="139">
        <v>1</v>
      </c>
      <c r="B42" s="139"/>
      <c r="C42" s="23">
        <v>2</v>
      </c>
      <c r="D42" s="23">
        <v>3</v>
      </c>
      <c r="E42" s="23">
        <v>4.3333333333333304</v>
      </c>
      <c r="F42" s="23">
        <v>5.0833333333333304</v>
      </c>
      <c r="G42" s="23">
        <v>6</v>
      </c>
      <c r="H42" s="23">
        <v>7</v>
      </c>
    </row>
    <row r="43" spans="1:14" x14ac:dyDescent="0.2">
      <c r="A43" s="24"/>
      <c r="B43" s="25" t="s">
        <v>80</v>
      </c>
      <c r="C43" s="26">
        <f t="shared" ref="C43:F43" si="3">C46</f>
        <v>10837565.470000001</v>
      </c>
      <c r="D43" s="26">
        <f t="shared" si="3"/>
        <v>55668700</v>
      </c>
      <c r="E43" s="26">
        <f t="shared" si="3"/>
        <v>55668700</v>
      </c>
      <c r="F43" s="26">
        <f t="shared" si="3"/>
        <v>9624814.4600000009</v>
      </c>
      <c r="G43" s="89">
        <f>F43/C43*100</f>
        <v>88.809746862825648</v>
      </c>
      <c r="H43" s="89">
        <f>F43/E43*100</f>
        <v>17.289454325321053</v>
      </c>
      <c r="K43" s="61"/>
    </row>
    <row r="44" spans="1:14" ht="38.25" hidden="1" customHeight="1" x14ac:dyDescent="0.2">
      <c r="A44" s="27" t="s">
        <v>25</v>
      </c>
      <c r="B44" s="27" t="s">
        <v>25</v>
      </c>
      <c r="C44" s="28" t="s">
        <v>26</v>
      </c>
      <c r="D44" s="28" t="s">
        <v>27</v>
      </c>
      <c r="E44" s="28" t="s">
        <v>28</v>
      </c>
      <c r="F44" s="28" t="s">
        <v>29</v>
      </c>
      <c r="G44" s="89" t="e">
        <f t="shared" ref="G44:G107" si="4">F44/C44*100</f>
        <v>#VALUE!</v>
      </c>
      <c r="H44" s="89" t="e">
        <f t="shared" ref="H44:H107" si="5">F44/E44*100</f>
        <v>#VALUE!</v>
      </c>
    </row>
    <row r="45" spans="1:14" ht="12.75" hidden="1" customHeight="1" x14ac:dyDescent="0.2">
      <c r="A45" s="27" t="s">
        <v>82</v>
      </c>
      <c r="B45" s="27" t="s">
        <v>25</v>
      </c>
      <c r="C45" s="29" t="s">
        <v>32</v>
      </c>
      <c r="D45" s="29" t="s">
        <v>32</v>
      </c>
      <c r="E45" s="29" t="s">
        <v>32</v>
      </c>
      <c r="F45" s="29" t="s">
        <v>32</v>
      </c>
      <c r="G45" s="89" t="e">
        <f t="shared" si="4"/>
        <v>#VALUE!</v>
      </c>
      <c r="H45" s="89" t="e">
        <f t="shared" si="5"/>
        <v>#VALUE!</v>
      </c>
    </row>
    <row r="46" spans="1:14" ht="12.75" hidden="1" customHeight="1" x14ac:dyDescent="0.2">
      <c r="A46" s="30" t="s">
        <v>83</v>
      </c>
      <c r="B46" s="52" t="s">
        <v>83</v>
      </c>
      <c r="C46" s="40">
        <v>10837565.470000001</v>
      </c>
      <c r="D46" s="41">
        <v>55668700</v>
      </c>
      <c r="E46" s="41">
        <v>55668700</v>
      </c>
      <c r="F46" s="40">
        <v>9624814.4600000009</v>
      </c>
      <c r="G46" s="89">
        <f t="shared" si="4"/>
        <v>88.809746862825648</v>
      </c>
      <c r="H46" s="89">
        <f t="shared" si="5"/>
        <v>17.289454325321053</v>
      </c>
    </row>
    <row r="47" spans="1:14" ht="12.75" hidden="1" customHeight="1" x14ac:dyDescent="0.2">
      <c r="A47" s="53" t="s">
        <v>84</v>
      </c>
      <c r="B47" s="54" t="s">
        <v>25</v>
      </c>
      <c r="C47" s="40">
        <v>10837565.470000001</v>
      </c>
      <c r="D47" s="41">
        <v>55668700</v>
      </c>
      <c r="E47" s="41">
        <v>55668700</v>
      </c>
      <c r="F47" s="40">
        <v>9624814.4600000009</v>
      </c>
      <c r="G47" s="89">
        <f t="shared" si="4"/>
        <v>88.809746862825648</v>
      </c>
      <c r="H47" s="89">
        <f t="shared" si="5"/>
        <v>17.289454325321053</v>
      </c>
    </row>
    <row r="48" spans="1:14" ht="12.75" hidden="1" customHeight="1" x14ac:dyDescent="0.2">
      <c r="A48" s="38" t="s">
        <v>85</v>
      </c>
      <c r="B48" s="39" t="s">
        <v>85</v>
      </c>
      <c r="C48" s="40">
        <v>10837565.470000001</v>
      </c>
      <c r="D48" s="41">
        <v>55668700</v>
      </c>
      <c r="E48" s="41">
        <v>55668700</v>
      </c>
      <c r="F48" s="40">
        <v>9624814.4600000009</v>
      </c>
      <c r="G48" s="89">
        <f t="shared" si="4"/>
        <v>88.809746862825648</v>
      </c>
      <c r="H48" s="89">
        <f t="shared" si="5"/>
        <v>17.289454325321053</v>
      </c>
    </row>
    <row r="49" spans="1:10" x14ac:dyDescent="0.2">
      <c r="A49" s="55" t="s">
        <v>86</v>
      </c>
      <c r="B49" s="56" t="s">
        <v>87</v>
      </c>
      <c r="C49" s="35">
        <v>10797740.24</v>
      </c>
      <c r="D49" s="36">
        <v>52900336</v>
      </c>
      <c r="E49" s="36">
        <v>52900336</v>
      </c>
      <c r="F49" s="35">
        <v>9583812.2200000007</v>
      </c>
      <c r="G49" s="89">
        <f t="shared" si="4"/>
        <v>88.757573408711679</v>
      </c>
      <c r="H49" s="89">
        <f t="shared" si="5"/>
        <v>18.116732226426691</v>
      </c>
    </row>
    <row r="50" spans="1:10" x14ac:dyDescent="0.2">
      <c r="A50" s="46" t="s">
        <v>88</v>
      </c>
      <c r="B50" s="44" t="s">
        <v>89</v>
      </c>
      <c r="C50" s="40">
        <v>4682413.74</v>
      </c>
      <c r="D50" s="41">
        <v>13579484</v>
      </c>
      <c r="E50" s="41">
        <v>13579484</v>
      </c>
      <c r="F50" s="40">
        <v>5623623.5899999999</v>
      </c>
      <c r="G50" s="87">
        <f t="shared" si="4"/>
        <v>120.10095438512019</v>
      </c>
      <c r="H50" s="87">
        <f t="shared" si="5"/>
        <v>41.41264564986416</v>
      </c>
    </row>
    <row r="51" spans="1:10" x14ac:dyDescent="0.2">
      <c r="A51" s="57" t="s">
        <v>90</v>
      </c>
      <c r="B51" s="44" t="s">
        <v>91</v>
      </c>
      <c r="C51" s="40">
        <v>3345011.44</v>
      </c>
      <c r="D51" s="45"/>
      <c r="E51" s="45"/>
      <c r="F51" s="40">
        <v>4326378.43</v>
      </c>
      <c r="G51" s="87">
        <f t="shared" si="4"/>
        <v>129.33822522293076</v>
      </c>
      <c r="H51" s="87"/>
    </row>
    <row r="52" spans="1:10" x14ac:dyDescent="0.2">
      <c r="A52" s="58" t="s">
        <v>92</v>
      </c>
      <c r="B52" s="44" t="s">
        <v>93</v>
      </c>
      <c r="C52" s="40">
        <v>3292537.42</v>
      </c>
      <c r="D52" s="45"/>
      <c r="E52" s="45"/>
      <c r="F52" s="40">
        <v>4281994.72</v>
      </c>
      <c r="G52" s="87">
        <f t="shared" si="4"/>
        <v>130.05151267195012</v>
      </c>
      <c r="H52" s="87"/>
    </row>
    <row r="53" spans="1:10" x14ac:dyDescent="0.2">
      <c r="A53" s="58" t="s">
        <v>94</v>
      </c>
      <c r="B53" s="44" t="s">
        <v>95</v>
      </c>
      <c r="C53" s="40">
        <v>52474.02</v>
      </c>
      <c r="D53" s="45"/>
      <c r="E53" s="45"/>
      <c r="F53" s="40">
        <v>44383.71</v>
      </c>
      <c r="G53" s="87">
        <f t="shared" si="4"/>
        <v>84.582256133606691</v>
      </c>
      <c r="H53" s="87"/>
    </row>
    <row r="54" spans="1:10" x14ac:dyDescent="0.2">
      <c r="A54" s="57" t="s">
        <v>96</v>
      </c>
      <c r="B54" s="44" t="s">
        <v>97</v>
      </c>
      <c r="C54" s="40">
        <v>728939.16</v>
      </c>
      <c r="D54" s="45"/>
      <c r="E54" s="45"/>
      <c r="F54" s="40">
        <v>573104.44999999995</v>
      </c>
      <c r="G54" s="87">
        <f t="shared" si="4"/>
        <v>78.621712407383896</v>
      </c>
      <c r="H54" s="87"/>
    </row>
    <row r="55" spans="1:10" x14ac:dyDescent="0.2">
      <c r="A55" s="58" t="s">
        <v>98</v>
      </c>
      <c r="B55" s="44" t="s">
        <v>97</v>
      </c>
      <c r="C55" s="40">
        <v>728939.16</v>
      </c>
      <c r="D55" s="45"/>
      <c r="E55" s="45"/>
      <c r="F55" s="40">
        <v>573104.44999999995</v>
      </c>
      <c r="G55" s="87">
        <f t="shared" si="4"/>
        <v>78.621712407383896</v>
      </c>
      <c r="H55" s="87"/>
    </row>
    <row r="56" spans="1:10" x14ac:dyDescent="0.2">
      <c r="A56" s="57" t="s">
        <v>99</v>
      </c>
      <c r="B56" s="44" t="s">
        <v>100</v>
      </c>
      <c r="C56" s="40">
        <v>608463.14</v>
      </c>
      <c r="D56" s="45"/>
      <c r="E56" s="45"/>
      <c r="F56" s="40">
        <v>724140.71</v>
      </c>
      <c r="G56" s="87">
        <f t="shared" si="4"/>
        <v>119.01143428343086</v>
      </c>
      <c r="H56" s="87"/>
    </row>
    <row r="57" spans="1:10" x14ac:dyDescent="0.2">
      <c r="A57" s="58" t="s">
        <v>101</v>
      </c>
      <c r="B57" s="44" t="s">
        <v>102</v>
      </c>
      <c r="C57" s="40">
        <v>608463.14</v>
      </c>
      <c r="D57" s="45"/>
      <c r="E57" s="45"/>
      <c r="F57" s="40">
        <v>724140.71</v>
      </c>
      <c r="G57" s="87">
        <f t="shared" si="4"/>
        <v>119.01143428343086</v>
      </c>
      <c r="H57" s="87"/>
    </row>
    <row r="58" spans="1:10" x14ac:dyDescent="0.2">
      <c r="A58" s="46" t="s">
        <v>103</v>
      </c>
      <c r="B58" s="44" t="s">
        <v>104</v>
      </c>
      <c r="C58" s="40">
        <v>1697420.15</v>
      </c>
      <c r="D58" s="41">
        <v>6569597</v>
      </c>
      <c r="E58" s="41">
        <v>6569597</v>
      </c>
      <c r="F58" s="40">
        <v>1246574.1499999999</v>
      </c>
      <c r="G58" s="87">
        <f t="shared" si="4"/>
        <v>73.439339694418024</v>
      </c>
      <c r="H58" s="87">
        <f>F58/E58*100</f>
        <v>18.974895263742965</v>
      </c>
      <c r="J58" s="61"/>
    </row>
    <row r="59" spans="1:10" x14ac:dyDescent="0.2">
      <c r="A59" s="57" t="s">
        <v>105</v>
      </c>
      <c r="B59" s="44" t="s">
        <v>106</v>
      </c>
      <c r="C59" s="40">
        <v>244581.29</v>
      </c>
      <c r="D59" s="45"/>
      <c r="E59" s="45"/>
      <c r="F59" s="40">
        <v>205627.43</v>
      </c>
      <c r="G59" s="87">
        <f t="shared" si="4"/>
        <v>84.073246158771994</v>
      </c>
      <c r="H59" s="87"/>
    </row>
    <row r="60" spans="1:10" x14ac:dyDescent="0.2">
      <c r="A60" s="58" t="s">
        <v>107</v>
      </c>
      <c r="B60" s="44" t="s">
        <v>108</v>
      </c>
      <c r="C60" s="40">
        <v>77006.81</v>
      </c>
      <c r="D60" s="45"/>
      <c r="E60" s="45"/>
      <c r="F60" s="40">
        <v>45051.96</v>
      </c>
      <c r="G60" s="87">
        <f t="shared" si="4"/>
        <v>58.503864788062252</v>
      </c>
      <c r="H60" s="87"/>
    </row>
    <row r="61" spans="1:10" x14ac:dyDescent="0.2">
      <c r="A61" s="58" t="s">
        <v>109</v>
      </c>
      <c r="B61" s="44" t="s">
        <v>110</v>
      </c>
      <c r="C61" s="40">
        <v>137903.72</v>
      </c>
      <c r="D61" s="45"/>
      <c r="E61" s="45"/>
      <c r="F61" s="40">
        <v>137304.37</v>
      </c>
      <c r="G61" s="87">
        <f t="shared" si="4"/>
        <v>99.565385183227832</v>
      </c>
      <c r="H61" s="87"/>
    </row>
    <row r="62" spans="1:10" x14ac:dyDescent="0.2">
      <c r="A62" s="58" t="s">
        <v>111</v>
      </c>
      <c r="B62" s="44" t="s">
        <v>112</v>
      </c>
      <c r="C62" s="40">
        <v>25252.76</v>
      </c>
      <c r="D62" s="45"/>
      <c r="E62" s="45"/>
      <c r="F62" s="40">
        <v>16621.099999999999</v>
      </c>
      <c r="G62" s="87">
        <f t="shared" si="4"/>
        <v>65.818944147095209</v>
      </c>
      <c r="H62" s="87"/>
    </row>
    <row r="63" spans="1:10" x14ac:dyDescent="0.2">
      <c r="A63" s="58" t="s">
        <v>113</v>
      </c>
      <c r="B63" s="44" t="s">
        <v>114</v>
      </c>
      <c r="C63" s="40">
        <v>4418</v>
      </c>
      <c r="D63" s="45"/>
      <c r="E63" s="45"/>
      <c r="F63" s="40">
        <v>6650</v>
      </c>
      <c r="G63" s="87">
        <f t="shared" si="4"/>
        <v>150.52059755545494</v>
      </c>
      <c r="H63" s="87"/>
    </row>
    <row r="64" spans="1:10" x14ac:dyDescent="0.2">
      <c r="A64" s="57" t="s">
        <v>115</v>
      </c>
      <c r="B64" s="44" t="s">
        <v>116</v>
      </c>
      <c r="C64" s="40">
        <v>112845.66</v>
      </c>
      <c r="D64" s="45"/>
      <c r="E64" s="45"/>
      <c r="F64" s="40">
        <v>108513.47</v>
      </c>
      <c r="G64" s="87">
        <f t="shared" si="4"/>
        <v>96.160960022742572</v>
      </c>
      <c r="H64" s="87"/>
    </row>
    <row r="65" spans="1:8" x14ac:dyDescent="0.2">
      <c r="A65" s="58" t="s">
        <v>117</v>
      </c>
      <c r="B65" s="44" t="s">
        <v>118</v>
      </c>
      <c r="C65" s="40">
        <v>21952.52</v>
      </c>
      <c r="D65" s="45"/>
      <c r="E65" s="45"/>
      <c r="F65" s="40">
        <v>20930.02</v>
      </c>
      <c r="G65" s="87">
        <f t="shared" si="4"/>
        <v>95.342220392009665</v>
      </c>
      <c r="H65" s="87"/>
    </row>
    <row r="66" spans="1:8" x14ac:dyDescent="0.2">
      <c r="A66" s="58" t="s">
        <v>119</v>
      </c>
      <c r="B66" s="44" t="s">
        <v>120</v>
      </c>
      <c r="C66" s="40">
        <v>86686.99</v>
      </c>
      <c r="D66" s="45"/>
      <c r="E66" s="45"/>
      <c r="F66" s="40">
        <v>72664.2</v>
      </c>
      <c r="G66" s="87">
        <f t="shared" si="4"/>
        <v>83.823651046137357</v>
      </c>
      <c r="H66" s="87"/>
    </row>
    <row r="67" spans="1:8" x14ac:dyDescent="0.2">
      <c r="A67" s="58" t="s">
        <v>121</v>
      </c>
      <c r="B67" s="44" t="s">
        <v>122</v>
      </c>
      <c r="C67" s="40">
        <v>1231.73</v>
      </c>
      <c r="D67" s="45"/>
      <c r="E67" s="45"/>
      <c r="F67" s="40">
        <v>12357.69</v>
      </c>
      <c r="G67" s="87">
        <f t="shared" si="4"/>
        <v>1003.2791277309151</v>
      </c>
      <c r="H67" s="87"/>
    </row>
    <row r="68" spans="1:8" x14ac:dyDescent="0.2">
      <c r="A68" s="58" t="s">
        <v>123</v>
      </c>
      <c r="B68" s="44" t="s">
        <v>124</v>
      </c>
      <c r="C68" s="40">
        <v>2974.42</v>
      </c>
      <c r="D68" s="45"/>
      <c r="E68" s="45"/>
      <c r="F68" s="40">
        <v>2540.7600000000002</v>
      </c>
      <c r="G68" s="87">
        <f t="shared" si="4"/>
        <v>85.420350858318599</v>
      </c>
      <c r="H68" s="87"/>
    </row>
    <row r="69" spans="1:8" x14ac:dyDescent="0.2">
      <c r="A69" s="58" t="s">
        <v>125</v>
      </c>
      <c r="B69" s="44" t="s">
        <v>126</v>
      </c>
      <c r="C69" s="45"/>
      <c r="D69" s="45"/>
      <c r="E69" s="45"/>
      <c r="F69" s="40">
        <v>20.8</v>
      </c>
      <c r="G69" s="87"/>
      <c r="H69" s="87"/>
    </row>
    <row r="70" spans="1:8" x14ac:dyDescent="0.2">
      <c r="A70" s="57" t="s">
        <v>127</v>
      </c>
      <c r="B70" s="44" t="s">
        <v>128</v>
      </c>
      <c r="C70" s="40">
        <v>984499.61</v>
      </c>
      <c r="D70" s="45"/>
      <c r="E70" s="45"/>
      <c r="F70" s="40">
        <v>850794.88</v>
      </c>
      <c r="G70" s="87">
        <f t="shared" si="4"/>
        <v>86.419016458523529</v>
      </c>
      <c r="H70" s="87"/>
    </row>
    <row r="71" spans="1:8" x14ac:dyDescent="0.2">
      <c r="A71" s="58" t="s">
        <v>129</v>
      </c>
      <c r="B71" s="44" t="s">
        <v>130</v>
      </c>
      <c r="C71" s="40">
        <v>51845.39</v>
      </c>
      <c r="D71" s="45"/>
      <c r="E71" s="45"/>
      <c r="F71" s="40">
        <v>48725.16</v>
      </c>
      <c r="G71" s="87">
        <f t="shared" si="4"/>
        <v>93.981663557743516</v>
      </c>
      <c r="H71" s="87"/>
    </row>
    <row r="72" spans="1:8" x14ac:dyDescent="0.2">
      <c r="A72" s="58" t="s">
        <v>131</v>
      </c>
      <c r="B72" s="44" t="s">
        <v>132</v>
      </c>
      <c r="C72" s="40">
        <v>24854.97</v>
      </c>
      <c r="D72" s="45"/>
      <c r="E72" s="45"/>
      <c r="F72" s="40">
        <v>50196.52</v>
      </c>
      <c r="G72" s="87">
        <f t="shared" si="4"/>
        <v>201.95767687508774</v>
      </c>
      <c r="H72" s="87"/>
    </row>
    <row r="73" spans="1:8" x14ac:dyDescent="0.2">
      <c r="A73" s="58" t="s">
        <v>133</v>
      </c>
      <c r="B73" s="44" t="s">
        <v>134</v>
      </c>
      <c r="C73" s="40">
        <v>74336.88</v>
      </c>
      <c r="D73" s="45"/>
      <c r="E73" s="45"/>
      <c r="F73" s="40">
        <v>40731.81</v>
      </c>
      <c r="G73" s="87">
        <f t="shared" si="4"/>
        <v>54.793542586129519</v>
      </c>
      <c r="H73" s="87"/>
    </row>
    <row r="74" spans="1:8" x14ac:dyDescent="0.2">
      <c r="A74" s="58" t="s">
        <v>135</v>
      </c>
      <c r="B74" s="44" t="s">
        <v>136</v>
      </c>
      <c r="C74" s="40">
        <v>32989.550000000003</v>
      </c>
      <c r="D74" s="45"/>
      <c r="E74" s="45"/>
      <c r="F74" s="40">
        <v>68570.080000000002</v>
      </c>
      <c r="G74" s="87">
        <f t="shared" si="4"/>
        <v>207.85394162696974</v>
      </c>
      <c r="H74" s="87"/>
    </row>
    <row r="75" spans="1:8" x14ac:dyDescent="0.2">
      <c r="A75" s="58" t="s">
        <v>137</v>
      </c>
      <c r="B75" s="44" t="s">
        <v>138</v>
      </c>
      <c r="C75" s="40">
        <v>153558.87</v>
      </c>
      <c r="D75" s="45"/>
      <c r="E75" s="45"/>
      <c r="F75" s="40">
        <v>273922.09000000003</v>
      </c>
      <c r="G75" s="87">
        <f t="shared" si="4"/>
        <v>178.38246009494603</v>
      </c>
      <c r="H75" s="87"/>
    </row>
    <row r="76" spans="1:8" x14ac:dyDescent="0.2">
      <c r="A76" s="58" t="s">
        <v>139</v>
      </c>
      <c r="B76" s="44" t="s">
        <v>140</v>
      </c>
      <c r="C76" s="40">
        <v>13740.3</v>
      </c>
      <c r="D76" s="45"/>
      <c r="E76" s="45"/>
      <c r="F76" s="40">
        <v>13281.34</v>
      </c>
      <c r="G76" s="87">
        <f t="shared" si="4"/>
        <v>96.659752698267141</v>
      </c>
      <c r="H76" s="87"/>
    </row>
    <row r="77" spans="1:8" x14ac:dyDescent="0.2">
      <c r="A77" s="58" t="s">
        <v>141</v>
      </c>
      <c r="B77" s="44" t="s">
        <v>142</v>
      </c>
      <c r="C77" s="40">
        <v>354466.12</v>
      </c>
      <c r="D77" s="45"/>
      <c r="E77" s="45"/>
      <c r="F77" s="40">
        <v>131517.6</v>
      </c>
      <c r="G77" s="87">
        <f t="shared" si="4"/>
        <v>37.103010014045914</v>
      </c>
      <c r="H77" s="87"/>
    </row>
    <row r="78" spans="1:8" x14ac:dyDescent="0.2">
      <c r="A78" s="58" t="s">
        <v>143</v>
      </c>
      <c r="B78" s="44" t="s">
        <v>144</v>
      </c>
      <c r="C78" s="40">
        <v>198588.72</v>
      </c>
      <c r="D78" s="45"/>
      <c r="E78" s="45"/>
      <c r="F78" s="40">
        <v>138626.25</v>
      </c>
      <c r="G78" s="87">
        <f t="shared" si="4"/>
        <v>69.805701955277215</v>
      </c>
      <c r="H78" s="87"/>
    </row>
    <row r="79" spans="1:8" x14ac:dyDescent="0.2">
      <c r="A79" s="58" t="s">
        <v>145</v>
      </c>
      <c r="B79" s="44" t="s">
        <v>146</v>
      </c>
      <c r="C79" s="40">
        <v>80118.81</v>
      </c>
      <c r="D79" s="45"/>
      <c r="E79" s="45"/>
      <c r="F79" s="40">
        <v>85224.03</v>
      </c>
      <c r="G79" s="87">
        <f t="shared" si="4"/>
        <v>106.37206169187985</v>
      </c>
      <c r="H79" s="87"/>
    </row>
    <row r="80" spans="1:8" x14ac:dyDescent="0.2">
      <c r="A80" s="57" t="s">
        <v>147</v>
      </c>
      <c r="B80" s="44" t="s">
        <v>148</v>
      </c>
      <c r="C80" s="40">
        <v>202027.65</v>
      </c>
      <c r="D80" s="45"/>
      <c r="E80" s="45"/>
      <c r="F80" s="40">
        <v>4004.5</v>
      </c>
      <c r="G80" s="87">
        <f t="shared" si="4"/>
        <v>1.9821544229218131</v>
      </c>
      <c r="H80" s="87"/>
    </row>
    <row r="81" spans="1:10" x14ac:dyDescent="0.2">
      <c r="A81" s="58" t="s">
        <v>149</v>
      </c>
      <c r="B81" s="44" t="s">
        <v>148</v>
      </c>
      <c r="C81" s="40">
        <v>202027.65</v>
      </c>
      <c r="D81" s="45"/>
      <c r="E81" s="45"/>
      <c r="F81" s="40">
        <v>4004.5</v>
      </c>
      <c r="G81" s="87">
        <f t="shared" si="4"/>
        <v>1.9821544229218131</v>
      </c>
      <c r="H81" s="87"/>
    </row>
    <row r="82" spans="1:10" x14ac:dyDescent="0.2">
      <c r="A82" s="57" t="s">
        <v>150</v>
      </c>
      <c r="B82" s="44" t="s">
        <v>151</v>
      </c>
      <c r="C82" s="40">
        <v>153465.94</v>
      </c>
      <c r="D82" s="45"/>
      <c r="E82" s="45"/>
      <c r="F82" s="40">
        <v>77633.87</v>
      </c>
      <c r="G82" s="87">
        <f t="shared" si="4"/>
        <v>50.587035794391902</v>
      </c>
      <c r="H82" s="87"/>
    </row>
    <row r="83" spans="1:10" x14ac:dyDescent="0.2">
      <c r="A83" s="58" t="s">
        <v>152</v>
      </c>
      <c r="B83" s="44" t="s">
        <v>153</v>
      </c>
      <c r="C83" s="45"/>
      <c r="D83" s="45"/>
      <c r="E83" s="45"/>
      <c r="F83" s="40">
        <v>14592.19</v>
      </c>
      <c r="G83" s="87"/>
      <c r="H83" s="87"/>
    </row>
    <row r="84" spans="1:10" x14ac:dyDescent="0.2">
      <c r="A84" s="58" t="s">
        <v>154</v>
      </c>
      <c r="B84" s="44" t="s">
        <v>155</v>
      </c>
      <c r="C84" s="40">
        <v>525.21</v>
      </c>
      <c r="D84" s="45"/>
      <c r="E84" s="45"/>
      <c r="F84" s="40">
        <v>2001.05</v>
      </c>
      <c r="G84" s="87">
        <f t="shared" si="4"/>
        <v>380.99998095999695</v>
      </c>
      <c r="H84" s="87"/>
    </row>
    <row r="85" spans="1:10" x14ac:dyDescent="0.2">
      <c r="A85" s="58" t="s">
        <v>156</v>
      </c>
      <c r="B85" s="44" t="s">
        <v>157</v>
      </c>
      <c r="C85" s="40">
        <v>63242.94</v>
      </c>
      <c r="D85" s="45"/>
      <c r="E85" s="45"/>
      <c r="F85" s="40">
        <v>16392.63</v>
      </c>
      <c r="G85" s="87">
        <f t="shared" si="4"/>
        <v>25.920094796351972</v>
      </c>
      <c r="H85" s="87"/>
    </row>
    <row r="86" spans="1:10" x14ac:dyDescent="0.2">
      <c r="A86" s="58" t="s">
        <v>158</v>
      </c>
      <c r="B86" s="44" t="s">
        <v>159</v>
      </c>
      <c r="C86" s="40">
        <v>33738.01</v>
      </c>
      <c r="D86" s="45"/>
      <c r="E86" s="45"/>
      <c r="F86" s="40">
        <v>32175</v>
      </c>
      <c r="G86" s="87">
        <f t="shared" si="4"/>
        <v>95.367213418930149</v>
      </c>
      <c r="H86" s="87"/>
    </row>
    <row r="87" spans="1:10" x14ac:dyDescent="0.2">
      <c r="A87" s="58" t="s">
        <v>160</v>
      </c>
      <c r="B87" s="44" t="s">
        <v>161</v>
      </c>
      <c r="C87" s="40">
        <v>54338.53</v>
      </c>
      <c r="D87" s="45"/>
      <c r="E87" s="45"/>
      <c r="F87" s="40">
        <v>9766.26</v>
      </c>
      <c r="G87" s="87">
        <f t="shared" si="4"/>
        <v>17.972992644445849</v>
      </c>
      <c r="H87" s="87"/>
    </row>
    <row r="88" spans="1:10" x14ac:dyDescent="0.2">
      <c r="A88" s="58" t="s">
        <v>162</v>
      </c>
      <c r="B88" s="44" t="s">
        <v>151</v>
      </c>
      <c r="C88" s="40">
        <v>1621.25</v>
      </c>
      <c r="D88" s="45"/>
      <c r="E88" s="45"/>
      <c r="F88" s="40">
        <v>2706.74</v>
      </c>
      <c r="G88" s="87">
        <f t="shared" si="4"/>
        <v>166.95389360061679</v>
      </c>
      <c r="H88" s="87"/>
    </row>
    <row r="89" spans="1:10" x14ac:dyDescent="0.2">
      <c r="A89" s="46" t="s">
        <v>163</v>
      </c>
      <c r="B89" s="44" t="s">
        <v>164</v>
      </c>
      <c r="C89" s="40">
        <v>2173.98</v>
      </c>
      <c r="D89" s="41">
        <v>5800</v>
      </c>
      <c r="E89" s="41">
        <v>5800</v>
      </c>
      <c r="F89" s="40">
        <v>3033.85</v>
      </c>
      <c r="G89" s="87">
        <f t="shared" si="4"/>
        <v>139.55280177370537</v>
      </c>
      <c r="H89" s="87">
        <f>F89/E89*100</f>
        <v>52.307758620689647</v>
      </c>
    </row>
    <row r="90" spans="1:10" x14ac:dyDescent="0.2">
      <c r="A90" s="57" t="s">
        <v>165</v>
      </c>
      <c r="B90" s="44" t="s">
        <v>166</v>
      </c>
      <c r="C90" s="40">
        <v>2173.98</v>
      </c>
      <c r="D90" s="45"/>
      <c r="E90" s="45"/>
      <c r="F90" s="40">
        <v>3033.85</v>
      </c>
      <c r="G90" s="87">
        <f t="shared" si="4"/>
        <v>139.55280177370537</v>
      </c>
      <c r="H90" s="87"/>
    </row>
    <row r="91" spans="1:10" x14ac:dyDescent="0.2">
      <c r="A91" s="58" t="s">
        <v>167</v>
      </c>
      <c r="B91" s="44" t="s">
        <v>168</v>
      </c>
      <c r="C91" s="40">
        <v>2166.96</v>
      </c>
      <c r="D91" s="45"/>
      <c r="E91" s="45"/>
      <c r="F91" s="40">
        <v>2715.46</v>
      </c>
      <c r="G91" s="87">
        <f t="shared" si="4"/>
        <v>125.31195776571786</v>
      </c>
      <c r="H91" s="87"/>
    </row>
    <row r="92" spans="1:10" x14ac:dyDescent="0.2">
      <c r="A92" s="58" t="s">
        <v>169</v>
      </c>
      <c r="B92" s="44" t="s">
        <v>170</v>
      </c>
      <c r="C92" s="40">
        <v>7.02</v>
      </c>
      <c r="D92" s="45"/>
      <c r="E92" s="45"/>
      <c r="F92" s="40">
        <v>318.39</v>
      </c>
      <c r="G92" s="87">
        <f t="shared" si="4"/>
        <v>4535.4700854700859</v>
      </c>
      <c r="H92" s="87"/>
    </row>
    <row r="93" spans="1:10" x14ac:dyDescent="0.2">
      <c r="A93" s="46" t="s">
        <v>171</v>
      </c>
      <c r="B93" s="44" t="s">
        <v>172</v>
      </c>
      <c r="C93" s="40">
        <v>2791352.38</v>
      </c>
      <c r="D93" s="41">
        <v>14809498</v>
      </c>
      <c r="E93" s="41">
        <v>14809498</v>
      </c>
      <c r="F93" s="40">
        <v>1003936.76</v>
      </c>
      <c r="G93" s="87">
        <f t="shared" si="4"/>
        <v>35.965962849878522</v>
      </c>
      <c r="H93" s="87">
        <f>F93/E93*100</f>
        <v>6.7790060135731816</v>
      </c>
      <c r="J93" s="61"/>
    </row>
    <row r="94" spans="1:10" x14ac:dyDescent="0.2">
      <c r="A94" s="57" t="s">
        <v>173</v>
      </c>
      <c r="B94" s="44" t="s">
        <v>174</v>
      </c>
      <c r="C94" s="40">
        <v>295995</v>
      </c>
      <c r="D94" s="45"/>
      <c r="E94" s="45"/>
      <c r="F94" s="40">
        <v>212500</v>
      </c>
      <c r="G94" s="87">
        <f t="shared" si="4"/>
        <v>71.791753239074978</v>
      </c>
      <c r="H94" s="87"/>
    </row>
    <row r="95" spans="1:10" x14ac:dyDescent="0.2">
      <c r="A95" s="58" t="s">
        <v>175</v>
      </c>
      <c r="B95" s="44" t="s">
        <v>174</v>
      </c>
      <c r="C95" s="40">
        <v>295995</v>
      </c>
      <c r="D95" s="45"/>
      <c r="E95" s="45"/>
      <c r="F95" s="40">
        <v>212500</v>
      </c>
      <c r="G95" s="87">
        <f t="shared" si="4"/>
        <v>71.791753239074978</v>
      </c>
      <c r="H95" s="87"/>
    </row>
    <row r="96" spans="1:10" ht="25.5" x14ac:dyDescent="0.2">
      <c r="A96" s="57" t="s">
        <v>176</v>
      </c>
      <c r="B96" s="44" t="s">
        <v>177</v>
      </c>
      <c r="C96" s="40">
        <v>361886.02</v>
      </c>
      <c r="D96" s="45"/>
      <c r="E96" s="45"/>
      <c r="F96" s="40">
        <v>263150.45</v>
      </c>
      <c r="G96" s="87">
        <f t="shared" si="4"/>
        <v>72.716390094317546</v>
      </c>
      <c r="H96" s="87"/>
    </row>
    <row r="97" spans="1:8" x14ac:dyDescent="0.2">
      <c r="A97" s="58" t="s">
        <v>178</v>
      </c>
      <c r="B97" s="44" t="s">
        <v>179</v>
      </c>
      <c r="C97" s="40">
        <v>361886.02</v>
      </c>
      <c r="D97" s="45"/>
      <c r="E97" s="45"/>
      <c r="F97" s="40">
        <v>263150.45</v>
      </c>
      <c r="G97" s="87">
        <f t="shared" si="4"/>
        <v>72.716390094317546</v>
      </c>
      <c r="H97" s="87"/>
    </row>
    <row r="98" spans="1:8" ht="25.5" x14ac:dyDescent="0.2">
      <c r="A98" s="57" t="s">
        <v>180</v>
      </c>
      <c r="B98" s="44" t="s">
        <v>181</v>
      </c>
      <c r="C98" s="40">
        <v>2133471.36</v>
      </c>
      <c r="D98" s="45"/>
      <c r="E98" s="45"/>
      <c r="F98" s="40">
        <v>528286.31000000006</v>
      </c>
      <c r="G98" s="87">
        <f t="shared" si="4"/>
        <v>24.761818691580658</v>
      </c>
      <c r="H98" s="87"/>
    </row>
    <row r="99" spans="1:8" ht="25.5" x14ac:dyDescent="0.2">
      <c r="A99" s="58" t="s">
        <v>182</v>
      </c>
      <c r="B99" s="44" t="s">
        <v>181</v>
      </c>
      <c r="C99" s="40">
        <v>2133471.36</v>
      </c>
      <c r="D99" s="45"/>
      <c r="E99" s="45"/>
      <c r="F99" s="40">
        <v>528286.31000000006</v>
      </c>
      <c r="G99" s="87">
        <f t="shared" si="4"/>
        <v>24.761818691580658</v>
      </c>
      <c r="H99" s="87"/>
    </row>
    <row r="100" spans="1:8" x14ac:dyDescent="0.2">
      <c r="A100" s="46" t="s">
        <v>183</v>
      </c>
      <c r="B100" s="44" t="s">
        <v>184</v>
      </c>
      <c r="C100" s="45"/>
      <c r="D100" s="41">
        <v>403304</v>
      </c>
      <c r="E100" s="41">
        <v>403304</v>
      </c>
      <c r="F100" s="45"/>
      <c r="G100" s="87"/>
      <c r="H100" s="87">
        <f t="shared" si="5"/>
        <v>0</v>
      </c>
    </row>
    <row r="101" spans="1:8" x14ac:dyDescent="0.2">
      <c r="A101" s="46" t="s">
        <v>185</v>
      </c>
      <c r="B101" s="44" t="s">
        <v>186</v>
      </c>
      <c r="C101" s="40">
        <v>4246.47</v>
      </c>
      <c r="D101" s="41">
        <v>34000</v>
      </c>
      <c r="E101" s="41">
        <v>34000</v>
      </c>
      <c r="F101" s="45"/>
      <c r="G101" s="87">
        <f t="shared" si="4"/>
        <v>0</v>
      </c>
      <c r="H101" s="87">
        <f t="shared" si="5"/>
        <v>0</v>
      </c>
    </row>
    <row r="102" spans="1:8" x14ac:dyDescent="0.2">
      <c r="A102" s="57" t="s">
        <v>187</v>
      </c>
      <c r="B102" s="44" t="s">
        <v>188</v>
      </c>
      <c r="C102" s="40">
        <v>4246.47</v>
      </c>
      <c r="D102" s="45"/>
      <c r="E102" s="45"/>
      <c r="F102" s="45"/>
      <c r="G102" s="87">
        <f t="shared" si="4"/>
        <v>0</v>
      </c>
      <c r="H102" s="87"/>
    </row>
    <row r="103" spans="1:8" x14ac:dyDescent="0.2">
      <c r="A103" s="58" t="s">
        <v>189</v>
      </c>
      <c r="B103" s="44" t="s">
        <v>190</v>
      </c>
      <c r="C103" s="40">
        <v>4246.47</v>
      </c>
      <c r="D103" s="45"/>
      <c r="E103" s="45"/>
      <c r="F103" s="45"/>
      <c r="G103" s="87">
        <f t="shared" si="4"/>
        <v>0</v>
      </c>
      <c r="H103" s="87"/>
    </row>
    <row r="104" spans="1:8" x14ac:dyDescent="0.2">
      <c r="A104" s="46" t="s">
        <v>191</v>
      </c>
      <c r="B104" s="44" t="s">
        <v>192</v>
      </c>
      <c r="C104" s="40">
        <v>1620133.52</v>
      </c>
      <c r="D104" s="41">
        <v>17498653</v>
      </c>
      <c r="E104" s="41">
        <v>17498653</v>
      </c>
      <c r="F104" s="40">
        <v>1706643.87</v>
      </c>
      <c r="G104" s="87">
        <f t="shared" si="4"/>
        <v>105.33970496456367</v>
      </c>
      <c r="H104" s="87">
        <f>F104/E104*100</f>
        <v>9.7530013881639928</v>
      </c>
    </row>
    <row r="105" spans="1:8" x14ac:dyDescent="0.2">
      <c r="A105" s="57" t="s">
        <v>193</v>
      </c>
      <c r="B105" s="44" t="s">
        <v>194</v>
      </c>
      <c r="C105" s="40">
        <v>1620133.52</v>
      </c>
      <c r="D105" s="45"/>
      <c r="E105" s="45"/>
      <c r="F105" s="40">
        <v>1706643.87</v>
      </c>
      <c r="G105" s="87">
        <f t="shared" si="4"/>
        <v>105.33970496456367</v>
      </c>
      <c r="H105" s="87"/>
    </row>
    <row r="106" spans="1:8" ht="25.5" x14ac:dyDescent="0.2">
      <c r="A106" s="58" t="s">
        <v>195</v>
      </c>
      <c r="B106" s="44" t="s">
        <v>196</v>
      </c>
      <c r="C106" s="40">
        <v>1620133.52</v>
      </c>
      <c r="D106" s="45"/>
      <c r="E106" s="45"/>
      <c r="F106" s="40">
        <v>1706643.87</v>
      </c>
      <c r="G106" s="87">
        <f t="shared" si="4"/>
        <v>105.33970496456367</v>
      </c>
      <c r="H106" s="87"/>
    </row>
    <row r="107" spans="1:8" x14ac:dyDescent="0.2">
      <c r="A107" s="55" t="s">
        <v>197</v>
      </c>
      <c r="B107" s="56" t="s">
        <v>198</v>
      </c>
      <c r="C107" s="35">
        <v>39825.230000000003</v>
      </c>
      <c r="D107" s="36">
        <v>2768364</v>
      </c>
      <c r="E107" s="36">
        <v>2768364</v>
      </c>
      <c r="F107" s="35">
        <v>41002.239999999998</v>
      </c>
      <c r="G107" s="89">
        <f t="shared" si="4"/>
        <v>102.95543804768985</v>
      </c>
      <c r="H107" s="89">
        <f t="shared" si="5"/>
        <v>1.4811000287534442</v>
      </c>
    </row>
    <row r="108" spans="1:8" x14ac:dyDescent="0.2">
      <c r="A108" s="46" t="s">
        <v>199</v>
      </c>
      <c r="B108" s="44" t="s">
        <v>200</v>
      </c>
      <c r="C108" s="40">
        <v>2.5</v>
      </c>
      <c r="D108" s="41">
        <v>1260842</v>
      </c>
      <c r="E108" s="41">
        <v>1260842</v>
      </c>
      <c r="F108" s="45"/>
      <c r="G108" s="87">
        <f t="shared" ref="G108:G118" si="6">F108/C108*100</f>
        <v>0</v>
      </c>
      <c r="H108" s="87">
        <f t="shared" ref="H108:H111" si="7">F108/E108*100</f>
        <v>0</v>
      </c>
    </row>
    <row r="109" spans="1:8" x14ac:dyDescent="0.2">
      <c r="A109" s="57" t="s">
        <v>201</v>
      </c>
      <c r="B109" s="44" t="s">
        <v>202</v>
      </c>
      <c r="C109" s="40">
        <v>2.5</v>
      </c>
      <c r="D109" s="45"/>
      <c r="E109" s="45"/>
      <c r="F109" s="45"/>
      <c r="G109" s="87">
        <f t="shared" si="6"/>
        <v>0</v>
      </c>
      <c r="H109" s="87"/>
    </row>
    <row r="110" spans="1:8" x14ac:dyDescent="0.2">
      <c r="A110" s="58" t="s">
        <v>203</v>
      </c>
      <c r="B110" s="44" t="s">
        <v>204</v>
      </c>
      <c r="C110" s="40">
        <v>2.5</v>
      </c>
      <c r="D110" s="45"/>
      <c r="E110" s="45"/>
      <c r="F110" s="45"/>
      <c r="G110" s="87">
        <f t="shared" si="6"/>
        <v>0</v>
      </c>
      <c r="H110" s="87"/>
    </row>
    <row r="111" spans="1:8" x14ac:dyDescent="0.2">
      <c r="A111" s="46" t="s">
        <v>205</v>
      </c>
      <c r="B111" s="44" t="s">
        <v>206</v>
      </c>
      <c r="C111" s="40">
        <v>39822.730000000003</v>
      </c>
      <c r="D111" s="41">
        <v>1507522</v>
      </c>
      <c r="E111" s="41">
        <v>1507522</v>
      </c>
      <c r="F111" s="40">
        <v>41002.239999999998</v>
      </c>
      <c r="G111" s="87">
        <f t="shared" si="6"/>
        <v>102.9619014065585</v>
      </c>
      <c r="H111" s="87">
        <f t="shared" si="7"/>
        <v>2.7198435578386251</v>
      </c>
    </row>
    <row r="112" spans="1:8" x14ac:dyDescent="0.2">
      <c r="A112" s="57" t="s">
        <v>207</v>
      </c>
      <c r="B112" s="44" t="s">
        <v>208</v>
      </c>
      <c r="C112" s="40">
        <v>2024.43</v>
      </c>
      <c r="D112" s="45"/>
      <c r="E112" s="45"/>
      <c r="F112" s="40">
        <v>9502.24</v>
      </c>
      <c r="G112" s="87">
        <f t="shared" si="6"/>
        <v>469.37854112021648</v>
      </c>
      <c r="H112" s="87"/>
    </row>
    <row r="113" spans="1:8" x14ac:dyDescent="0.2">
      <c r="A113" s="58" t="s">
        <v>209</v>
      </c>
      <c r="B113" s="44" t="s">
        <v>210</v>
      </c>
      <c r="C113" s="40">
        <v>378.62</v>
      </c>
      <c r="D113" s="45"/>
      <c r="E113" s="45"/>
      <c r="F113" s="40">
        <v>6350.24</v>
      </c>
      <c r="G113" s="87">
        <f t="shared" si="6"/>
        <v>1677.2066980085572</v>
      </c>
      <c r="H113" s="87"/>
    </row>
    <row r="114" spans="1:8" x14ac:dyDescent="0.2">
      <c r="A114" s="58" t="s">
        <v>211</v>
      </c>
      <c r="B114" s="44" t="s">
        <v>212</v>
      </c>
      <c r="C114" s="40">
        <v>1645.81</v>
      </c>
      <c r="D114" s="45"/>
      <c r="E114" s="45"/>
      <c r="F114" s="40">
        <v>3152</v>
      </c>
      <c r="G114" s="87">
        <f t="shared" si="6"/>
        <v>191.51663922323962</v>
      </c>
      <c r="H114" s="87"/>
    </row>
    <row r="115" spans="1:8" x14ac:dyDescent="0.2">
      <c r="A115" s="57" t="s">
        <v>213</v>
      </c>
      <c r="B115" s="44" t="s">
        <v>214</v>
      </c>
      <c r="C115" s="45"/>
      <c r="D115" s="45"/>
      <c r="E115" s="45"/>
      <c r="F115" s="40">
        <v>31500</v>
      </c>
      <c r="G115" s="87"/>
      <c r="H115" s="87"/>
    </row>
    <row r="116" spans="1:8" x14ac:dyDescent="0.2">
      <c r="A116" s="58" t="s">
        <v>215</v>
      </c>
      <c r="B116" s="44" t="s">
        <v>216</v>
      </c>
      <c r="C116" s="45"/>
      <c r="D116" s="45"/>
      <c r="E116" s="45"/>
      <c r="F116" s="40">
        <v>31500</v>
      </c>
      <c r="G116" s="87"/>
      <c r="H116" s="87"/>
    </row>
    <row r="117" spans="1:8" x14ac:dyDescent="0.2">
      <c r="A117" s="57" t="s">
        <v>217</v>
      </c>
      <c r="B117" s="44" t="s">
        <v>218</v>
      </c>
      <c r="C117" s="40">
        <v>37798.300000000003</v>
      </c>
      <c r="D117" s="45"/>
      <c r="E117" s="45"/>
      <c r="F117" s="45"/>
      <c r="G117" s="87">
        <f t="shared" si="6"/>
        <v>0</v>
      </c>
      <c r="H117" s="87"/>
    </row>
    <row r="118" spans="1:8" x14ac:dyDescent="0.2">
      <c r="A118" s="58" t="s">
        <v>219</v>
      </c>
      <c r="B118" s="44" t="s">
        <v>220</v>
      </c>
      <c r="C118" s="40">
        <v>37798.300000000003</v>
      </c>
      <c r="D118" s="45"/>
      <c r="E118" s="45"/>
      <c r="F118" s="45"/>
      <c r="G118" s="87">
        <f t="shared" si="6"/>
        <v>0</v>
      </c>
      <c r="H118" s="87"/>
    </row>
  </sheetData>
  <mergeCells count="7">
    <mergeCell ref="A42:B42"/>
    <mergeCell ref="A8:B8"/>
    <mergeCell ref="A41:B41"/>
    <mergeCell ref="A2:J2"/>
    <mergeCell ref="A4:J4"/>
    <mergeCell ref="A6:J6"/>
    <mergeCell ref="A9:B9"/>
  </mergeCells>
  <pageMargins left="0.25" right="0.25" top="0.75" bottom="0.75" header="0.3" footer="0.3"/>
  <pageSetup paperSize="9" scale="6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E834-81A1-41C8-A9B1-FA0D60FF9152}">
  <sheetPr>
    <pageSetUpPr fitToPage="1"/>
  </sheetPr>
  <dimension ref="A1:O41"/>
  <sheetViews>
    <sheetView tabSelected="1" topLeftCell="A6" workbookViewId="0">
      <selection activeCell="E25" sqref="E25"/>
    </sheetView>
  </sheetViews>
  <sheetFormatPr defaultRowHeight="12.75" x14ac:dyDescent="0.2"/>
  <cols>
    <col min="1" max="1" width="54.5703125" style="60" customWidth="1"/>
    <col min="2" max="2" width="16.42578125" style="61" customWidth="1"/>
    <col min="3" max="3" width="16" style="62" customWidth="1"/>
    <col min="4" max="4" width="16.28515625" style="62" customWidth="1"/>
    <col min="5" max="5" width="24.28515625" style="61" customWidth="1"/>
    <col min="6" max="6" width="14.28515625" style="61" customWidth="1"/>
    <col min="7" max="7" width="12.140625" style="61" customWidth="1"/>
    <col min="8" max="8" width="9.5703125" style="51" hidden="1" customWidth="1"/>
    <col min="9" max="9" width="14.42578125" style="51" hidden="1" customWidth="1"/>
    <col min="10" max="10" width="29.85546875" style="51" hidden="1" customWidth="1"/>
    <col min="11" max="11" width="9.42578125" style="51" hidden="1" customWidth="1"/>
    <col min="12" max="256" width="9.140625" style="51"/>
    <col min="257" max="257" width="54.5703125" style="51" customWidth="1"/>
    <col min="258" max="258" width="16.42578125" style="51" customWidth="1"/>
    <col min="259" max="259" width="16" style="51" customWidth="1"/>
    <col min="260" max="260" width="16.28515625" style="51" customWidth="1"/>
    <col min="261" max="261" width="24.28515625" style="51" customWidth="1"/>
    <col min="262" max="262" width="14.28515625" style="51" customWidth="1"/>
    <col min="263" max="263" width="12.140625" style="51" customWidth="1"/>
    <col min="264" max="264" width="9.5703125" style="51" customWidth="1"/>
    <col min="265" max="265" width="14.42578125" style="51" customWidth="1"/>
    <col min="266" max="266" width="29.85546875" style="51" customWidth="1"/>
    <col min="267" max="267" width="9.42578125" style="51" bestFit="1" customWidth="1"/>
    <col min="268" max="512" width="9.140625" style="51"/>
    <col min="513" max="513" width="54.5703125" style="51" customWidth="1"/>
    <col min="514" max="514" width="16.42578125" style="51" customWidth="1"/>
    <col min="515" max="515" width="16" style="51" customWidth="1"/>
    <col min="516" max="516" width="16.28515625" style="51" customWidth="1"/>
    <col min="517" max="517" width="24.28515625" style="51" customWidth="1"/>
    <col min="518" max="518" width="14.28515625" style="51" customWidth="1"/>
    <col min="519" max="519" width="12.140625" style="51" customWidth="1"/>
    <col min="520" max="520" width="9.5703125" style="51" customWidth="1"/>
    <col min="521" max="521" width="14.42578125" style="51" customWidth="1"/>
    <col min="522" max="522" width="29.85546875" style="51" customWidth="1"/>
    <col min="523" max="523" width="9.42578125" style="51" bestFit="1" customWidth="1"/>
    <col min="524" max="768" width="9.140625" style="51"/>
    <col min="769" max="769" width="54.5703125" style="51" customWidth="1"/>
    <col min="770" max="770" width="16.42578125" style="51" customWidth="1"/>
    <col min="771" max="771" width="16" style="51" customWidth="1"/>
    <col min="772" max="772" width="16.28515625" style="51" customWidth="1"/>
    <col min="773" max="773" width="24.28515625" style="51" customWidth="1"/>
    <col min="774" max="774" width="14.28515625" style="51" customWidth="1"/>
    <col min="775" max="775" width="12.140625" style="51" customWidth="1"/>
    <col min="776" max="776" width="9.5703125" style="51" customWidth="1"/>
    <col min="777" max="777" width="14.42578125" style="51" customWidth="1"/>
    <col min="778" max="778" width="29.85546875" style="51" customWidth="1"/>
    <col min="779" max="779" width="9.42578125" style="51" bestFit="1" customWidth="1"/>
    <col min="780" max="1024" width="9.140625" style="51"/>
    <col min="1025" max="1025" width="54.5703125" style="51" customWidth="1"/>
    <col min="1026" max="1026" width="16.42578125" style="51" customWidth="1"/>
    <col min="1027" max="1027" width="16" style="51" customWidth="1"/>
    <col min="1028" max="1028" width="16.28515625" style="51" customWidth="1"/>
    <col min="1029" max="1029" width="24.28515625" style="51" customWidth="1"/>
    <col min="1030" max="1030" width="14.28515625" style="51" customWidth="1"/>
    <col min="1031" max="1031" width="12.140625" style="51" customWidth="1"/>
    <col min="1032" max="1032" width="9.5703125" style="51" customWidth="1"/>
    <col min="1033" max="1033" width="14.42578125" style="51" customWidth="1"/>
    <col min="1034" max="1034" width="29.85546875" style="51" customWidth="1"/>
    <col min="1035" max="1035" width="9.42578125" style="51" bestFit="1" customWidth="1"/>
    <col min="1036" max="1280" width="9.140625" style="51"/>
    <col min="1281" max="1281" width="54.5703125" style="51" customWidth="1"/>
    <col min="1282" max="1282" width="16.42578125" style="51" customWidth="1"/>
    <col min="1283" max="1283" width="16" style="51" customWidth="1"/>
    <col min="1284" max="1284" width="16.28515625" style="51" customWidth="1"/>
    <col min="1285" max="1285" width="24.28515625" style="51" customWidth="1"/>
    <col min="1286" max="1286" width="14.28515625" style="51" customWidth="1"/>
    <col min="1287" max="1287" width="12.140625" style="51" customWidth="1"/>
    <col min="1288" max="1288" width="9.5703125" style="51" customWidth="1"/>
    <col min="1289" max="1289" width="14.42578125" style="51" customWidth="1"/>
    <col min="1290" max="1290" width="29.85546875" style="51" customWidth="1"/>
    <col min="1291" max="1291" width="9.42578125" style="51" bestFit="1" customWidth="1"/>
    <col min="1292" max="1536" width="9.140625" style="51"/>
    <col min="1537" max="1537" width="54.5703125" style="51" customWidth="1"/>
    <col min="1538" max="1538" width="16.42578125" style="51" customWidth="1"/>
    <col min="1539" max="1539" width="16" style="51" customWidth="1"/>
    <col min="1540" max="1540" width="16.28515625" style="51" customWidth="1"/>
    <col min="1541" max="1541" width="24.28515625" style="51" customWidth="1"/>
    <col min="1542" max="1542" width="14.28515625" style="51" customWidth="1"/>
    <col min="1543" max="1543" width="12.140625" style="51" customWidth="1"/>
    <col min="1544" max="1544" width="9.5703125" style="51" customWidth="1"/>
    <col min="1545" max="1545" width="14.42578125" style="51" customWidth="1"/>
    <col min="1546" max="1546" width="29.85546875" style="51" customWidth="1"/>
    <col min="1547" max="1547" width="9.42578125" style="51" bestFit="1" customWidth="1"/>
    <col min="1548" max="1792" width="9.140625" style="51"/>
    <col min="1793" max="1793" width="54.5703125" style="51" customWidth="1"/>
    <col min="1794" max="1794" width="16.42578125" style="51" customWidth="1"/>
    <col min="1795" max="1795" width="16" style="51" customWidth="1"/>
    <col min="1796" max="1796" width="16.28515625" style="51" customWidth="1"/>
    <col min="1797" max="1797" width="24.28515625" style="51" customWidth="1"/>
    <col min="1798" max="1798" width="14.28515625" style="51" customWidth="1"/>
    <col min="1799" max="1799" width="12.140625" style="51" customWidth="1"/>
    <col min="1800" max="1800" width="9.5703125" style="51" customWidth="1"/>
    <col min="1801" max="1801" width="14.42578125" style="51" customWidth="1"/>
    <col min="1802" max="1802" width="29.85546875" style="51" customWidth="1"/>
    <col min="1803" max="1803" width="9.42578125" style="51" bestFit="1" customWidth="1"/>
    <col min="1804" max="2048" width="9.140625" style="51"/>
    <col min="2049" max="2049" width="54.5703125" style="51" customWidth="1"/>
    <col min="2050" max="2050" width="16.42578125" style="51" customWidth="1"/>
    <col min="2051" max="2051" width="16" style="51" customWidth="1"/>
    <col min="2052" max="2052" width="16.28515625" style="51" customWidth="1"/>
    <col min="2053" max="2053" width="24.28515625" style="51" customWidth="1"/>
    <col min="2054" max="2054" width="14.28515625" style="51" customWidth="1"/>
    <col min="2055" max="2055" width="12.140625" style="51" customWidth="1"/>
    <col min="2056" max="2056" width="9.5703125" style="51" customWidth="1"/>
    <col min="2057" max="2057" width="14.42578125" style="51" customWidth="1"/>
    <col min="2058" max="2058" width="29.85546875" style="51" customWidth="1"/>
    <col min="2059" max="2059" width="9.42578125" style="51" bestFit="1" customWidth="1"/>
    <col min="2060" max="2304" width="9.140625" style="51"/>
    <col min="2305" max="2305" width="54.5703125" style="51" customWidth="1"/>
    <col min="2306" max="2306" width="16.42578125" style="51" customWidth="1"/>
    <col min="2307" max="2307" width="16" style="51" customWidth="1"/>
    <col min="2308" max="2308" width="16.28515625" style="51" customWidth="1"/>
    <col min="2309" max="2309" width="24.28515625" style="51" customWidth="1"/>
    <col min="2310" max="2310" width="14.28515625" style="51" customWidth="1"/>
    <col min="2311" max="2311" width="12.140625" style="51" customWidth="1"/>
    <col min="2312" max="2312" width="9.5703125" style="51" customWidth="1"/>
    <col min="2313" max="2313" width="14.42578125" style="51" customWidth="1"/>
    <col min="2314" max="2314" width="29.85546875" style="51" customWidth="1"/>
    <col min="2315" max="2315" width="9.42578125" style="51" bestFit="1" customWidth="1"/>
    <col min="2316" max="2560" width="9.140625" style="51"/>
    <col min="2561" max="2561" width="54.5703125" style="51" customWidth="1"/>
    <col min="2562" max="2562" width="16.42578125" style="51" customWidth="1"/>
    <col min="2563" max="2563" width="16" style="51" customWidth="1"/>
    <col min="2564" max="2564" width="16.28515625" style="51" customWidth="1"/>
    <col min="2565" max="2565" width="24.28515625" style="51" customWidth="1"/>
    <col min="2566" max="2566" width="14.28515625" style="51" customWidth="1"/>
    <col min="2567" max="2567" width="12.140625" style="51" customWidth="1"/>
    <col min="2568" max="2568" width="9.5703125" style="51" customWidth="1"/>
    <col min="2569" max="2569" width="14.42578125" style="51" customWidth="1"/>
    <col min="2570" max="2570" width="29.85546875" style="51" customWidth="1"/>
    <col min="2571" max="2571" width="9.42578125" style="51" bestFit="1" customWidth="1"/>
    <col min="2572" max="2816" width="9.140625" style="51"/>
    <col min="2817" max="2817" width="54.5703125" style="51" customWidth="1"/>
    <col min="2818" max="2818" width="16.42578125" style="51" customWidth="1"/>
    <col min="2819" max="2819" width="16" style="51" customWidth="1"/>
    <col min="2820" max="2820" width="16.28515625" style="51" customWidth="1"/>
    <col min="2821" max="2821" width="24.28515625" style="51" customWidth="1"/>
    <col min="2822" max="2822" width="14.28515625" style="51" customWidth="1"/>
    <col min="2823" max="2823" width="12.140625" style="51" customWidth="1"/>
    <col min="2824" max="2824" width="9.5703125" style="51" customWidth="1"/>
    <col min="2825" max="2825" width="14.42578125" style="51" customWidth="1"/>
    <col min="2826" max="2826" width="29.85546875" style="51" customWidth="1"/>
    <col min="2827" max="2827" width="9.42578125" style="51" bestFit="1" customWidth="1"/>
    <col min="2828" max="3072" width="9.140625" style="51"/>
    <col min="3073" max="3073" width="54.5703125" style="51" customWidth="1"/>
    <col min="3074" max="3074" width="16.42578125" style="51" customWidth="1"/>
    <col min="3075" max="3075" width="16" style="51" customWidth="1"/>
    <col min="3076" max="3076" width="16.28515625" style="51" customWidth="1"/>
    <col min="3077" max="3077" width="24.28515625" style="51" customWidth="1"/>
    <col min="3078" max="3078" width="14.28515625" style="51" customWidth="1"/>
    <col min="3079" max="3079" width="12.140625" style="51" customWidth="1"/>
    <col min="3080" max="3080" width="9.5703125" style="51" customWidth="1"/>
    <col min="3081" max="3081" width="14.42578125" style="51" customWidth="1"/>
    <col min="3082" max="3082" width="29.85546875" style="51" customWidth="1"/>
    <col min="3083" max="3083" width="9.42578125" style="51" bestFit="1" customWidth="1"/>
    <col min="3084" max="3328" width="9.140625" style="51"/>
    <col min="3329" max="3329" width="54.5703125" style="51" customWidth="1"/>
    <col min="3330" max="3330" width="16.42578125" style="51" customWidth="1"/>
    <col min="3331" max="3331" width="16" style="51" customWidth="1"/>
    <col min="3332" max="3332" width="16.28515625" style="51" customWidth="1"/>
    <col min="3333" max="3333" width="24.28515625" style="51" customWidth="1"/>
    <col min="3334" max="3334" width="14.28515625" style="51" customWidth="1"/>
    <col min="3335" max="3335" width="12.140625" style="51" customWidth="1"/>
    <col min="3336" max="3336" width="9.5703125" style="51" customWidth="1"/>
    <col min="3337" max="3337" width="14.42578125" style="51" customWidth="1"/>
    <col min="3338" max="3338" width="29.85546875" style="51" customWidth="1"/>
    <col min="3339" max="3339" width="9.42578125" style="51" bestFit="1" customWidth="1"/>
    <col min="3340" max="3584" width="9.140625" style="51"/>
    <col min="3585" max="3585" width="54.5703125" style="51" customWidth="1"/>
    <col min="3586" max="3586" width="16.42578125" style="51" customWidth="1"/>
    <col min="3587" max="3587" width="16" style="51" customWidth="1"/>
    <col min="3588" max="3588" width="16.28515625" style="51" customWidth="1"/>
    <col min="3589" max="3589" width="24.28515625" style="51" customWidth="1"/>
    <col min="3590" max="3590" width="14.28515625" style="51" customWidth="1"/>
    <col min="3591" max="3591" width="12.140625" style="51" customWidth="1"/>
    <col min="3592" max="3592" width="9.5703125" style="51" customWidth="1"/>
    <col min="3593" max="3593" width="14.42578125" style="51" customWidth="1"/>
    <col min="3594" max="3594" width="29.85546875" style="51" customWidth="1"/>
    <col min="3595" max="3595" width="9.42578125" style="51" bestFit="1" customWidth="1"/>
    <col min="3596" max="3840" width="9.140625" style="51"/>
    <col min="3841" max="3841" width="54.5703125" style="51" customWidth="1"/>
    <col min="3842" max="3842" width="16.42578125" style="51" customWidth="1"/>
    <col min="3843" max="3843" width="16" style="51" customWidth="1"/>
    <col min="3844" max="3844" width="16.28515625" style="51" customWidth="1"/>
    <col min="3845" max="3845" width="24.28515625" style="51" customWidth="1"/>
    <col min="3846" max="3846" width="14.28515625" style="51" customWidth="1"/>
    <col min="3847" max="3847" width="12.140625" style="51" customWidth="1"/>
    <col min="3848" max="3848" width="9.5703125" style="51" customWidth="1"/>
    <col min="3849" max="3849" width="14.42578125" style="51" customWidth="1"/>
    <col min="3850" max="3850" width="29.85546875" style="51" customWidth="1"/>
    <col min="3851" max="3851" width="9.42578125" style="51" bestFit="1" customWidth="1"/>
    <col min="3852" max="4096" width="9.140625" style="51"/>
    <col min="4097" max="4097" width="54.5703125" style="51" customWidth="1"/>
    <col min="4098" max="4098" width="16.42578125" style="51" customWidth="1"/>
    <col min="4099" max="4099" width="16" style="51" customWidth="1"/>
    <col min="4100" max="4100" width="16.28515625" style="51" customWidth="1"/>
    <col min="4101" max="4101" width="24.28515625" style="51" customWidth="1"/>
    <col min="4102" max="4102" width="14.28515625" style="51" customWidth="1"/>
    <col min="4103" max="4103" width="12.140625" style="51" customWidth="1"/>
    <col min="4104" max="4104" width="9.5703125" style="51" customWidth="1"/>
    <col min="4105" max="4105" width="14.42578125" style="51" customWidth="1"/>
    <col min="4106" max="4106" width="29.85546875" style="51" customWidth="1"/>
    <col min="4107" max="4107" width="9.42578125" style="51" bestFit="1" customWidth="1"/>
    <col min="4108" max="4352" width="9.140625" style="51"/>
    <col min="4353" max="4353" width="54.5703125" style="51" customWidth="1"/>
    <col min="4354" max="4354" width="16.42578125" style="51" customWidth="1"/>
    <col min="4355" max="4355" width="16" style="51" customWidth="1"/>
    <col min="4356" max="4356" width="16.28515625" style="51" customWidth="1"/>
    <col min="4357" max="4357" width="24.28515625" style="51" customWidth="1"/>
    <col min="4358" max="4358" width="14.28515625" style="51" customWidth="1"/>
    <col min="4359" max="4359" width="12.140625" style="51" customWidth="1"/>
    <col min="4360" max="4360" width="9.5703125" style="51" customWidth="1"/>
    <col min="4361" max="4361" width="14.42578125" style="51" customWidth="1"/>
    <col min="4362" max="4362" width="29.85546875" style="51" customWidth="1"/>
    <col min="4363" max="4363" width="9.42578125" style="51" bestFit="1" customWidth="1"/>
    <col min="4364" max="4608" width="9.140625" style="51"/>
    <col min="4609" max="4609" width="54.5703125" style="51" customWidth="1"/>
    <col min="4610" max="4610" width="16.42578125" style="51" customWidth="1"/>
    <col min="4611" max="4611" width="16" style="51" customWidth="1"/>
    <col min="4612" max="4612" width="16.28515625" style="51" customWidth="1"/>
    <col min="4613" max="4613" width="24.28515625" style="51" customWidth="1"/>
    <col min="4614" max="4614" width="14.28515625" style="51" customWidth="1"/>
    <col min="4615" max="4615" width="12.140625" style="51" customWidth="1"/>
    <col min="4616" max="4616" width="9.5703125" style="51" customWidth="1"/>
    <col min="4617" max="4617" width="14.42578125" style="51" customWidth="1"/>
    <col min="4618" max="4618" width="29.85546875" style="51" customWidth="1"/>
    <col min="4619" max="4619" width="9.42578125" style="51" bestFit="1" customWidth="1"/>
    <col min="4620" max="4864" width="9.140625" style="51"/>
    <col min="4865" max="4865" width="54.5703125" style="51" customWidth="1"/>
    <col min="4866" max="4866" width="16.42578125" style="51" customWidth="1"/>
    <col min="4867" max="4867" width="16" style="51" customWidth="1"/>
    <col min="4868" max="4868" width="16.28515625" style="51" customWidth="1"/>
    <col min="4869" max="4869" width="24.28515625" style="51" customWidth="1"/>
    <col min="4870" max="4870" width="14.28515625" style="51" customWidth="1"/>
    <col min="4871" max="4871" width="12.140625" style="51" customWidth="1"/>
    <col min="4872" max="4872" width="9.5703125" style="51" customWidth="1"/>
    <col min="4873" max="4873" width="14.42578125" style="51" customWidth="1"/>
    <col min="4874" max="4874" width="29.85546875" style="51" customWidth="1"/>
    <col min="4875" max="4875" width="9.42578125" style="51" bestFit="1" customWidth="1"/>
    <col min="4876" max="5120" width="9.140625" style="51"/>
    <col min="5121" max="5121" width="54.5703125" style="51" customWidth="1"/>
    <col min="5122" max="5122" width="16.42578125" style="51" customWidth="1"/>
    <col min="5123" max="5123" width="16" style="51" customWidth="1"/>
    <col min="5124" max="5124" width="16.28515625" style="51" customWidth="1"/>
    <col min="5125" max="5125" width="24.28515625" style="51" customWidth="1"/>
    <col min="5126" max="5126" width="14.28515625" style="51" customWidth="1"/>
    <col min="5127" max="5127" width="12.140625" style="51" customWidth="1"/>
    <col min="5128" max="5128" width="9.5703125" style="51" customWidth="1"/>
    <col min="5129" max="5129" width="14.42578125" style="51" customWidth="1"/>
    <col min="5130" max="5130" width="29.85546875" style="51" customWidth="1"/>
    <col min="5131" max="5131" width="9.42578125" style="51" bestFit="1" customWidth="1"/>
    <col min="5132" max="5376" width="9.140625" style="51"/>
    <col min="5377" max="5377" width="54.5703125" style="51" customWidth="1"/>
    <col min="5378" max="5378" width="16.42578125" style="51" customWidth="1"/>
    <col min="5379" max="5379" width="16" style="51" customWidth="1"/>
    <col min="5380" max="5380" width="16.28515625" style="51" customWidth="1"/>
    <col min="5381" max="5381" width="24.28515625" style="51" customWidth="1"/>
    <col min="5382" max="5382" width="14.28515625" style="51" customWidth="1"/>
    <col min="5383" max="5383" width="12.140625" style="51" customWidth="1"/>
    <col min="5384" max="5384" width="9.5703125" style="51" customWidth="1"/>
    <col min="5385" max="5385" width="14.42578125" style="51" customWidth="1"/>
    <col min="5386" max="5386" width="29.85546875" style="51" customWidth="1"/>
    <col min="5387" max="5387" width="9.42578125" style="51" bestFit="1" customWidth="1"/>
    <col min="5388" max="5632" width="9.140625" style="51"/>
    <col min="5633" max="5633" width="54.5703125" style="51" customWidth="1"/>
    <col min="5634" max="5634" width="16.42578125" style="51" customWidth="1"/>
    <col min="5635" max="5635" width="16" style="51" customWidth="1"/>
    <col min="5636" max="5636" width="16.28515625" style="51" customWidth="1"/>
    <col min="5637" max="5637" width="24.28515625" style="51" customWidth="1"/>
    <col min="5638" max="5638" width="14.28515625" style="51" customWidth="1"/>
    <col min="5639" max="5639" width="12.140625" style="51" customWidth="1"/>
    <col min="5640" max="5640" width="9.5703125" style="51" customWidth="1"/>
    <col min="5641" max="5641" width="14.42578125" style="51" customWidth="1"/>
    <col min="5642" max="5642" width="29.85546875" style="51" customWidth="1"/>
    <col min="5643" max="5643" width="9.42578125" style="51" bestFit="1" customWidth="1"/>
    <col min="5644" max="5888" width="9.140625" style="51"/>
    <col min="5889" max="5889" width="54.5703125" style="51" customWidth="1"/>
    <col min="5890" max="5890" width="16.42578125" style="51" customWidth="1"/>
    <col min="5891" max="5891" width="16" style="51" customWidth="1"/>
    <col min="5892" max="5892" width="16.28515625" style="51" customWidth="1"/>
    <col min="5893" max="5893" width="24.28515625" style="51" customWidth="1"/>
    <col min="5894" max="5894" width="14.28515625" style="51" customWidth="1"/>
    <col min="5895" max="5895" width="12.140625" style="51" customWidth="1"/>
    <col min="5896" max="5896" width="9.5703125" style="51" customWidth="1"/>
    <col min="5897" max="5897" width="14.42578125" style="51" customWidth="1"/>
    <col min="5898" max="5898" width="29.85546875" style="51" customWidth="1"/>
    <col min="5899" max="5899" width="9.42578125" style="51" bestFit="1" customWidth="1"/>
    <col min="5900" max="6144" width="9.140625" style="51"/>
    <col min="6145" max="6145" width="54.5703125" style="51" customWidth="1"/>
    <col min="6146" max="6146" width="16.42578125" style="51" customWidth="1"/>
    <col min="6147" max="6147" width="16" style="51" customWidth="1"/>
    <col min="6148" max="6148" width="16.28515625" style="51" customWidth="1"/>
    <col min="6149" max="6149" width="24.28515625" style="51" customWidth="1"/>
    <col min="6150" max="6150" width="14.28515625" style="51" customWidth="1"/>
    <col min="6151" max="6151" width="12.140625" style="51" customWidth="1"/>
    <col min="6152" max="6152" width="9.5703125" style="51" customWidth="1"/>
    <col min="6153" max="6153" width="14.42578125" style="51" customWidth="1"/>
    <col min="6154" max="6154" width="29.85546875" style="51" customWidth="1"/>
    <col min="6155" max="6155" width="9.42578125" style="51" bestFit="1" customWidth="1"/>
    <col min="6156" max="6400" width="9.140625" style="51"/>
    <col min="6401" max="6401" width="54.5703125" style="51" customWidth="1"/>
    <col min="6402" max="6402" width="16.42578125" style="51" customWidth="1"/>
    <col min="6403" max="6403" width="16" style="51" customWidth="1"/>
    <col min="6404" max="6404" width="16.28515625" style="51" customWidth="1"/>
    <col min="6405" max="6405" width="24.28515625" style="51" customWidth="1"/>
    <col min="6406" max="6406" width="14.28515625" style="51" customWidth="1"/>
    <col min="6407" max="6407" width="12.140625" style="51" customWidth="1"/>
    <col min="6408" max="6408" width="9.5703125" style="51" customWidth="1"/>
    <col min="6409" max="6409" width="14.42578125" style="51" customWidth="1"/>
    <col min="6410" max="6410" width="29.85546875" style="51" customWidth="1"/>
    <col min="6411" max="6411" width="9.42578125" style="51" bestFit="1" customWidth="1"/>
    <col min="6412" max="6656" width="9.140625" style="51"/>
    <col min="6657" max="6657" width="54.5703125" style="51" customWidth="1"/>
    <col min="6658" max="6658" width="16.42578125" style="51" customWidth="1"/>
    <col min="6659" max="6659" width="16" style="51" customWidth="1"/>
    <col min="6660" max="6660" width="16.28515625" style="51" customWidth="1"/>
    <col min="6661" max="6661" width="24.28515625" style="51" customWidth="1"/>
    <col min="6662" max="6662" width="14.28515625" style="51" customWidth="1"/>
    <col min="6663" max="6663" width="12.140625" style="51" customWidth="1"/>
    <col min="6664" max="6664" width="9.5703125" style="51" customWidth="1"/>
    <col min="6665" max="6665" width="14.42578125" style="51" customWidth="1"/>
    <col min="6666" max="6666" width="29.85546875" style="51" customWidth="1"/>
    <col min="6667" max="6667" width="9.42578125" style="51" bestFit="1" customWidth="1"/>
    <col min="6668" max="6912" width="9.140625" style="51"/>
    <col min="6913" max="6913" width="54.5703125" style="51" customWidth="1"/>
    <col min="6914" max="6914" width="16.42578125" style="51" customWidth="1"/>
    <col min="6915" max="6915" width="16" style="51" customWidth="1"/>
    <col min="6916" max="6916" width="16.28515625" style="51" customWidth="1"/>
    <col min="6917" max="6917" width="24.28515625" style="51" customWidth="1"/>
    <col min="6918" max="6918" width="14.28515625" style="51" customWidth="1"/>
    <col min="6919" max="6919" width="12.140625" style="51" customWidth="1"/>
    <col min="6920" max="6920" width="9.5703125" style="51" customWidth="1"/>
    <col min="6921" max="6921" width="14.42578125" style="51" customWidth="1"/>
    <col min="6922" max="6922" width="29.85546875" style="51" customWidth="1"/>
    <col min="6923" max="6923" width="9.42578125" style="51" bestFit="1" customWidth="1"/>
    <col min="6924" max="7168" width="9.140625" style="51"/>
    <col min="7169" max="7169" width="54.5703125" style="51" customWidth="1"/>
    <col min="7170" max="7170" width="16.42578125" style="51" customWidth="1"/>
    <col min="7171" max="7171" width="16" style="51" customWidth="1"/>
    <col min="7172" max="7172" width="16.28515625" style="51" customWidth="1"/>
    <col min="7173" max="7173" width="24.28515625" style="51" customWidth="1"/>
    <col min="7174" max="7174" width="14.28515625" style="51" customWidth="1"/>
    <col min="7175" max="7175" width="12.140625" style="51" customWidth="1"/>
    <col min="7176" max="7176" width="9.5703125" style="51" customWidth="1"/>
    <col min="7177" max="7177" width="14.42578125" style="51" customWidth="1"/>
    <col min="7178" max="7178" width="29.85546875" style="51" customWidth="1"/>
    <col min="7179" max="7179" width="9.42578125" style="51" bestFit="1" customWidth="1"/>
    <col min="7180" max="7424" width="9.140625" style="51"/>
    <col min="7425" max="7425" width="54.5703125" style="51" customWidth="1"/>
    <col min="7426" max="7426" width="16.42578125" style="51" customWidth="1"/>
    <col min="7427" max="7427" width="16" style="51" customWidth="1"/>
    <col min="7428" max="7428" width="16.28515625" style="51" customWidth="1"/>
    <col min="7429" max="7429" width="24.28515625" style="51" customWidth="1"/>
    <col min="7430" max="7430" width="14.28515625" style="51" customWidth="1"/>
    <col min="7431" max="7431" width="12.140625" style="51" customWidth="1"/>
    <col min="7432" max="7432" width="9.5703125" style="51" customWidth="1"/>
    <col min="7433" max="7433" width="14.42578125" style="51" customWidth="1"/>
    <col min="7434" max="7434" width="29.85546875" style="51" customWidth="1"/>
    <col min="7435" max="7435" width="9.42578125" style="51" bestFit="1" customWidth="1"/>
    <col min="7436" max="7680" width="9.140625" style="51"/>
    <col min="7681" max="7681" width="54.5703125" style="51" customWidth="1"/>
    <col min="7682" max="7682" width="16.42578125" style="51" customWidth="1"/>
    <col min="7683" max="7683" width="16" style="51" customWidth="1"/>
    <col min="7684" max="7684" width="16.28515625" style="51" customWidth="1"/>
    <col min="7685" max="7685" width="24.28515625" style="51" customWidth="1"/>
    <col min="7686" max="7686" width="14.28515625" style="51" customWidth="1"/>
    <col min="7687" max="7687" width="12.140625" style="51" customWidth="1"/>
    <col min="7688" max="7688" width="9.5703125" style="51" customWidth="1"/>
    <col min="7689" max="7689" width="14.42578125" style="51" customWidth="1"/>
    <col min="7690" max="7690" width="29.85546875" style="51" customWidth="1"/>
    <col min="7691" max="7691" width="9.42578125" style="51" bestFit="1" customWidth="1"/>
    <col min="7692" max="7936" width="9.140625" style="51"/>
    <col min="7937" max="7937" width="54.5703125" style="51" customWidth="1"/>
    <col min="7938" max="7938" width="16.42578125" style="51" customWidth="1"/>
    <col min="7939" max="7939" width="16" style="51" customWidth="1"/>
    <col min="7940" max="7940" width="16.28515625" style="51" customWidth="1"/>
    <col min="7941" max="7941" width="24.28515625" style="51" customWidth="1"/>
    <col min="7942" max="7942" width="14.28515625" style="51" customWidth="1"/>
    <col min="7943" max="7943" width="12.140625" style="51" customWidth="1"/>
    <col min="7944" max="7944" width="9.5703125" style="51" customWidth="1"/>
    <col min="7945" max="7945" width="14.42578125" style="51" customWidth="1"/>
    <col min="7946" max="7946" width="29.85546875" style="51" customWidth="1"/>
    <col min="7947" max="7947" width="9.42578125" style="51" bestFit="1" customWidth="1"/>
    <col min="7948" max="8192" width="9.140625" style="51"/>
    <col min="8193" max="8193" width="54.5703125" style="51" customWidth="1"/>
    <col min="8194" max="8194" width="16.42578125" style="51" customWidth="1"/>
    <col min="8195" max="8195" width="16" style="51" customWidth="1"/>
    <col min="8196" max="8196" width="16.28515625" style="51" customWidth="1"/>
    <col min="8197" max="8197" width="24.28515625" style="51" customWidth="1"/>
    <col min="8198" max="8198" width="14.28515625" style="51" customWidth="1"/>
    <col min="8199" max="8199" width="12.140625" style="51" customWidth="1"/>
    <col min="8200" max="8200" width="9.5703125" style="51" customWidth="1"/>
    <col min="8201" max="8201" width="14.42578125" style="51" customWidth="1"/>
    <col min="8202" max="8202" width="29.85546875" style="51" customWidth="1"/>
    <col min="8203" max="8203" width="9.42578125" style="51" bestFit="1" customWidth="1"/>
    <col min="8204" max="8448" width="9.140625" style="51"/>
    <col min="8449" max="8449" width="54.5703125" style="51" customWidth="1"/>
    <col min="8450" max="8450" width="16.42578125" style="51" customWidth="1"/>
    <col min="8451" max="8451" width="16" style="51" customWidth="1"/>
    <col min="8452" max="8452" width="16.28515625" style="51" customWidth="1"/>
    <col min="8453" max="8453" width="24.28515625" style="51" customWidth="1"/>
    <col min="8454" max="8454" width="14.28515625" style="51" customWidth="1"/>
    <col min="8455" max="8455" width="12.140625" style="51" customWidth="1"/>
    <col min="8456" max="8456" width="9.5703125" style="51" customWidth="1"/>
    <col min="8457" max="8457" width="14.42578125" style="51" customWidth="1"/>
    <col min="8458" max="8458" width="29.85546875" style="51" customWidth="1"/>
    <col min="8459" max="8459" width="9.42578125" style="51" bestFit="1" customWidth="1"/>
    <col min="8460" max="8704" width="9.140625" style="51"/>
    <col min="8705" max="8705" width="54.5703125" style="51" customWidth="1"/>
    <col min="8706" max="8706" width="16.42578125" style="51" customWidth="1"/>
    <col min="8707" max="8707" width="16" style="51" customWidth="1"/>
    <col min="8708" max="8708" width="16.28515625" style="51" customWidth="1"/>
    <col min="8709" max="8709" width="24.28515625" style="51" customWidth="1"/>
    <col min="8710" max="8710" width="14.28515625" style="51" customWidth="1"/>
    <col min="8711" max="8711" width="12.140625" style="51" customWidth="1"/>
    <col min="8712" max="8712" width="9.5703125" style="51" customWidth="1"/>
    <col min="8713" max="8713" width="14.42578125" style="51" customWidth="1"/>
    <col min="8714" max="8714" width="29.85546875" style="51" customWidth="1"/>
    <col min="8715" max="8715" width="9.42578125" style="51" bestFit="1" customWidth="1"/>
    <col min="8716" max="8960" width="9.140625" style="51"/>
    <col min="8961" max="8961" width="54.5703125" style="51" customWidth="1"/>
    <col min="8962" max="8962" width="16.42578125" style="51" customWidth="1"/>
    <col min="8963" max="8963" width="16" style="51" customWidth="1"/>
    <col min="8964" max="8964" width="16.28515625" style="51" customWidth="1"/>
    <col min="8965" max="8965" width="24.28515625" style="51" customWidth="1"/>
    <col min="8966" max="8966" width="14.28515625" style="51" customWidth="1"/>
    <col min="8967" max="8967" width="12.140625" style="51" customWidth="1"/>
    <col min="8968" max="8968" width="9.5703125" style="51" customWidth="1"/>
    <col min="8969" max="8969" width="14.42578125" style="51" customWidth="1"/>
    <col min="8970" max="8970" width="29.85546875" style="51" customWidth="1"/>
    <col min="8971" max="8971" width="9.42578125" style="51" bestFit="1" customWidth="1"/>
    <col min="8972" max="9216" width="9.140625" style="51"/>
    <col min="9217" max="9217" width="54.5703125" style="51" customWidth="1"/>
    <col min="9218" max="9218" width="16.42578125" style="51" customWidth="1"/>
    <col min="9219" max="9219" width="16" style="51" customWidth="1"/>
    <col min="9220" max="9220" width="16.28515625" style="51" customWidth="1"/>
    <col min="9221" max="9221" width="24.28515625" style="51" customWidth="1"/>
    <col min="9222" max="9222" width="14.28515625" style="51" customWidth="1"/>
    <col min="9223" max="9223" width="12.140625" style="51" customWidth="1"/>
    <col min="9224" max="9224" width="9.5703125" style="51" customWidth="1"/>
    <col min="9225" max="9225" width="14.42578125" style="51" customWidth="1"/>
    <col min="9226" max="9226" width="29.85546875" style="51" customWidth="1"/>
    <col min="9227" max="9227" width="9.42578125" style="51" bestFit="1" customWidth="1"/>
    <col min="9228" max="9472" width="9.140625" style="51"/>
    <col min="9473" max="9473" width="54.5703125" style="51" customWidth="1"/>
    <col min="9474" max="9474" width="16.42578125" style="51" customWidth="1"/>
    <col min="9475" max="9475" width="16" style="51" customWidth="1"/>
    <col min="9476" max="9476" width="16.28515625" style="51" customWidth="1"/>
    <col min="9477" max="9477" width="24.28515625" style="51" customWidth="1"/>
    <col min="9478" max="9478" width="14.28515625" style="51" customWidth="1"/>
    <col min="9479" max="9479" width="12.140625" style="51" customWidth="1"/>
    <col min="9480" max="9480" width="9.5703125" style="51" customWidth="1"/>
    <col min="9481" max="9481" width="14.42578125" style="51" customWidth="1"/>
    <col min="9482" max="9482" width="29.85546875" style="51" customWidth="1"/>
    <col min="9483" max="9483" width="9.42578125" style="51" bestFit="1" customWidth="1"/>
    <col min="9484" max="9728" width="9.140625" style="51"/>
    <col min="9729" max="9729" width="54.5703125" style="51" customWidth="1"/>
    <col min="9730" max="9730" width="16.42578125" style="51" customWidth="1"/>
    <col min="9731" max="9731" width="16" style="51" customWidth="1"/>
    <col min="9732" max="9732" width="16.28515625" style="51" customWidth="1"/>
    <col min="9733" max="9733" width="24.28515625" style="51" customWidth="1"/>
    <col min="9734" max="9734" width="14.28515625" style="51" customWidth="1"/>
    <col min="9735" max="9735" width="12.140625" style="51" customWidth="1"/>
    <col min="9736" max="9736" width="9.5703125" style="51" customWidth="1"/>
    <col min="9737" max="9737" width="14.42578125" style="51" customWidth="1"/>
    <col min="9738" max="9738" width="29.85546875" style="51" customWidth="1"/>
    <col min="9739" max="9739" width="9.42578125" style="51" bestFit="1" customWidth="1"/>
    <col min="9740" max="9984" width="9.140625" style="51"/>
    <col min="9985" max="9985" width="54.5703125" style="51" customWidth="1"/>
    <col min="9986" max="9986" width="16.42578125" style="51" customWidth="1"/>
    <col min="9987" max="9987" width="16" style="51" customWidth="1"/>
    <col min="9988" max="9988" width="16.28515625" style="51" customWidth="1"/>
    <col min="9989" max="9989" width="24.28515625" style="51" customWidth="1"/>
    <col min="9990" max="9990" width="14.28515625" style="51" customWidth="1"/>
    <col min="9991" max="9991" width="12.140625" style="51" customWidth="1"/>
    <col min="9992" max="9992" width="9.5703125" style="51" customWidth="1"/>
    <col min="9993" max="9993" width="14.42578125" style="51" customWidth="1"/>
    <col min="9994" max="9994" width="29.85546875" style="51" customWidth="1"/>
    <col min="9995" max="9995" width="9.42578125" style="51" bestFit="1" customWidth="1"/>
    <col min="9996" max="10240" width="9.140625" style="51"/>
    <col min="10241" max="10241" width="54.5703125" style="51" customWidth="1"/>
    <col min="10242" max="10242" width="16.42578125" style="51" customWidth="1"/>
    <col min="10243" max="10243" width="16" style="51" customWidth="1"/>
    <col min="10244" max="10244" width="16.28515625" style="51" customWidth="1"/>
    <col min="10245" max="10245" width="24.28515625" style="51" customWidth="1"/>
    <col min="10246" max="10246" width="14.28515625" style="51" customWidth="1"/>
    <col min="10247" max="10247" width="12.140625" style="51" customWidth="1"/>
    <col min="10248" max="10248" width="9.5703125" style="51" customWidth="1"/>
    <col min="10249" max="10249" width="14.42578125" style="51" customWidth="1"/>
    <col min="10250" max="10250" width="29.85546875" style="51" customWidth="1"/>
    <col min="10251" max="10251" width="9.42578125" style="51" bestFit="1" customWidth="1"/>
    <col min="10252" max="10496" width="9.140625" style="51"/>
    <col min="10497" max="10497" width="54.5703125" style="51" customWidth="1"/>
    <col min="10498" max="10498" width="16.42578125" style="51" customWidth="1"/>
    <col min="10499" max="10499" width="16" style="51" customWidth="1"/>
    <col min="10500" max="10500" width="16.28515625" style="51" customWidth="1"/>
    <col min="10501" max="10501" width="24.28515625" style="51" customWidth="1"/>
    <col min="10502" max="10502" width="14.28515625" style="51" customWidth="1"/>
    <col min="10503" max="10503" width="12.140625" style="51" customWidth="1"/>
    <col min="10504" max="10504" width="9.5703125" style="51" customWidth="1"/>
    <col min="10505" max="10505" width="14.42578125" style="51" customWidth="1"/>
    <col min="10506" max="10506" width="29.85546875" style="51" customWidth="1"/>
    <col min="10507" max="10507" width="9.42578125" style="51" bestFit="1" customWidth="1"/>
    <col min="10508" max="10752" width="9.140625" style="51"/>
    <col min="10753" max="10753" width="54.5703125" style="51" customWidth="1"/>
    <col min="10754" max="10754" width="16.42578125" style="51" customWidth="1"/>
    <col min="10755" max="10755" width="16" style="51" customWidth="1"/>
    <col min="10756" max="10756" width="16.28515625" style="51" customWidth="1"/>
    <col min="10757" max="10757" width="24.28515625" style="51" customWidth="1"/>
    <col min="10758" max="10758" width="14.28515625" style="51" customWidth="1"/>
    <col min="10759" max="10759" width="12.140625" style="51" customWidth="1"/>
    <col min="10760" max="10760" width="9.5703125" style="51" customWidth="1"/>
    <col min="10761" max="10761" width="14.42578125" style="51" customWidth="1"/>
    <col min="10762" max="10762" width="29.85546875" style="51" customWidth="1"/>
    <col min="10763" max="10763" width="9.42578125" style="51" bestFit="1" customWidth="1"/>
    <col min="10764" max="11008" width="9.140625" style="51"/>
    <col min="11009" max="11009" width="54.5703125" style="51" customWidth="1"/>
    <col min="11010" max="11010" width="16.42578125" style="51" customWidth="1"/>
    <col min="11011" max="11011" width="16" style="51" customWidth="1"/>
    <col min="11012" max="11012" width="16.28515625" style="51" customWidth="1"/>
    <col min="11013" max="11013" width="24.28515625" style="51" customWidth="1"/>
    <col min="11014" max="11014" width="14.28515625" style="51" customWidth="1"/>
    <col min="11015" max="11015" width="12.140625" style="51" customWidth="1"/>
    <col min="11016" max="11016" width="9.5703125" style="51" customWidth="1"/>
    <col min="11017" max="11017" width="14.42578125" style="51" customWidth="1"/>
    <col min="11018" max="11018" width="29.85546875" style="51" customWidth="1"/>
    <col min="11019" max="11019" width="9.42578125" style="51" bestFit="1" customWidth="1"/>
    <col min="11020" max="11264" width="9.140625" style="51"/>
    <col min="11265" max="11265" width="54.5703125" style="51" customWidth="1"/>
    <col min="11266" max="11266" width="16.42578125" style="51" customWidth="1"/>
    <col min="11267" max="11267" width="16" style="51" customWidth="1"/>
    <col min="11268" max="11268" width="16.28515625" style="51" customWidth="1"/>
    <col min="11269" max="11269" width="24.28515625" style="51" customWidth="1"/>
    <col min="11270" max="11270" width="14.28515625" style="51" customWidth="1"/>
    <col min="11271" max="11271" width="12.140625" style="51" customWidth="1"/>
    <col min="11272" max="11272" width="9.5703125" style="51" customWidth="1"/>
    <col min="11273" max="11273" width="14.42578125" style="51" customWidth="1"/>
    <col min="11274" max="11274" width="29.85546875" style="51" customWidth="1"/>
    <col min="11275" max="11275" width="9.42578125" style="51" bestFit="1" customWidth="1"/>
    <col min="11276" max="11520" width="9.140625" style="51"/>
    <col min="11521" max="11521" width="54.5703125" style="51" customWidth="1"/>
    <col min="11522" max="11522" width="16.42578125" style="51" customWidth="1"/>
    <col min="11523" max="11523" width="16" style="51" customWidth="1"/>
    <col min="11524" max="11524" width="16.28515625" style="51" customWidth="1"/>
    <col min="11525" max="11525" width="24.28515625" style="51" customWidth="1"/>
    <col min="11526" max="11526" width="14.28515625" style="51" customWidth="1"/>
    <col min="11527" max="11527" width="12.140625" style="51" customWidth="1"/>
    <col min="11528" max="11528" width="9.5703125" style="51" customWidth="1"/>
    <col min="11529" max="11529" width="14.42578125" style="51" customWidth="1"/>
    <col min="11530" max="11530" width="29.85546875" style="51" customWidth="1"/>
    <col min="11531" max="11531" width="9.42578125" style="51" bestFit="1" customWidth="1"/>
    <col min="11532" max="11776" width="9.140625" style="51"/>
    <col min="11777" max="11777" width="54.5703125" style="51" customWidth="1"/>
    <col min="11778" max="11778" width="16.42578125" style="51" customWidth="1"/>
    <col min="11779" max="11779" width="16" style="51" customWidth="1"/>
    <col min="11780" max="11780" width="16.28515625" style="51" customWidth="1"/>
    <col min="11781" max="11781" width="24.28515625" style="51" customWidth="1"/>
    <col min="11782" max="11782" width="14.28515625" style="51" customWidth="1"/>
    <col min="11783" max="11783" width="12.140625" style="51" customWidth="1"/>
    <col min="11784" max="11784" width="9.5703125" style="51" customWidth="1"/>
    <col min="11785" max="11785" width="14.42578125" style="51" customWidth="1"/>
    <col min="11786" max="11786" width="29.85546875" style="51" customWidth="1"/>
    <col min="11787" max="11787" width="9.42578125" style="51" bestFit="1" customWidth="1"/>
    <col min="11788" max="12032" width="9.140625" style="51"/>
    <col min="12033" max="12033" width="54.5703125" style="51" customWidth="1"/>
    <col min="12034" max="12034" width="16.42578125" style="51" customWidth="1"/>
    <col min="12035" max="12035" width="16" style="51" customWidth="1"/>
    <col min="12036" max="12036" width="16.28515625" style="51" customWidth="1"/>
    <col min="12037" max="12037" width="24.28515625" style="51" customWidth="1"/>
    <col min="12038" max="12038" width="14.28515625" style="51" customWidth="1"/>
    <col min="12039" max="12039" width="12.140625" style="51" customWidth="1"/>
    <col min="12040" max="12040" width="9.5703125" style="51" customWidth="1"/>
    <col min="12041" max="12041" width="14.42578125" style="51" customWidth="1"/>
    <col min="12042" max="12042" width="29.85546875" style="51" customWidth="1"/>
    <col min="12043" max="12043" width="9.42578125" style="51" bestFit="1" customWidth="1"/>
    <col min="12044" max="12288" width="9.140625" style="51"/>
    <col min="12289" max="12289" width="54.5703125" style="51" customWidth="1"/>
    <col min="12290" max="12290" width="16.42578125" style="51" customWidth="1"/>
    <col min="12291" max="12291" width="16" style="51" customWidth="1"/>
    <col min="12292" max="12292" width="16.28515625" style="51" customWidth="1"/>
    <col min="12293" max="12293" width="24.28515625" style="51" customWidth="1"/>
    <col min="12294" max="12294" width="14.28515625" style="51" customWidth="1"/>
    <col min="12295" max="12295" width="12.140625" style="51" customWidth="1"/>
    <col min="12296" max="12296" width="9.5703125" style="51" customWidth="1"/>
    <col min="12297" max="12297" width="14.42578125" style="51" customWidth="1"/>
    <col min="12298" max="12298" width="29.85546875" style="51" customWidth="1"/>
    <col min="12299" max="12299" width="9.42578125" style="51" bestFit="1" customWidth="1"/>
    <col min="12300" max="12544" width="9.140625" style="51"/>
    <col min="12545" max="12545" width="54.5703125" style="51" customWidth="1"/>
    <col min="12546" max="12546" width="16.42578125" style="51" customWidth="1"/>
    <col min="12547" max="12547" width="16" style="51" customWidth="1"/>
    <col min="12548" max="12548" width="16.28515625" style="51" customWidth="1"/>
    <col min="12549" max="12549" width="24.28515625" style="51" customWidth="1"/>
    <col min="12550" max="12550" width="14.28515625" style="51" customWidth="1"/>
    <col min="12551" max="12551" width="12.140625" style="51" customWidth="1"/>
    <col min="12552" max="12552" width="9.5703125" style="51" customWidth="1"/>
    <col min="12553" max="12553" width="14.42578125" style="51" customWidth="1"/>
    <col min="12554" max="12554" width="29.85546875" style="51" customWidth="1"/>
    <col min="12555" max="12555" width="9.42578125" style="51" bestFit="1" customWidth="1"/>
    <col min="12556" max="12800" width="9.140625" style="51"/>
    <col min="12801" max="12801" width="54.5703125" style="51" customWidth="1"/>
    <col min="12802" max="12802" width="16.42578125" style="51" customWidth="1"/>
    <col min="12803" max="12803" width="16" style="51" customWidth="1"/>
    <col min="12804" max="12804" width="16.28515625" style="51" customWidth="1"/>
    <col min="12805" max="12805" width="24.28515625" style="51" customWidth="1"/>
    <col min="12806" max="12806" width="14.28515625" style="51" customWidth="1"/>
    <col min="12807" max="12807" width="12.140625" style="51" customWidth="1"/>
    <col min="12808" max="12808" width="9.5703125" style="51" customWidth="1"/>
    <col min="12809" max="12809" width="14.42578125" style="51" customWidth="1"/>
    <col min="12810" max="12810" width="29.85546875" style="51" customWidth="1"/>
    <col min="12811" max="12811" width="9.42578125" style="51" bestFit="1" customWidth="1"/>
    <col min="12812" max="13056" width="9.140625" style="51"/>
    <col min="13057" max="13057" width="54.5703125" style="51" customWidth="1"/>
    <col min="13058" max="13058" width="16.42578125" style="51" customWidth="1"/>
    <col min="13059" max="13059" width="16" style="51" customWidth="1"/>
    <col min="13060" max="13060" width="16.28515625" style="51" customWidth="1"/>
    <col min="13061" max="13061" width="24.28515625" style="51" customWidth="1"/>
    <col min="13062" max="13062" width="14.28515625" style="51" customWidth="1"/>
    <col min="13063" max="13063" width="12.140625" style="51" customWidth="1"/>
    <col min="13064" max="13064" width="9.5703125" style="51" customWidth="1"/>
    <col min="13065" max="13065" width="14.42578125" style="51" customWidth="1"/>
    <col min="13066" max="13066" width="29.85546875" style="51" customWidth="1"/>
    <col min="13067" max="13067" width="9.42578125" style="51" bestFit="1" customWidth="1"/>
    <col min="13068" max="13312" width="9.140625" style="51"/>
    <col min="13313" max="13313" width="54.5703125" style="51" customWidth="1"/>
    <col min="13314" max="13314" width="16.42578125" style="51" customWidth="1"/>
    <col min="13315" max="13315" width="16" style="51" customWidth="1"/>
    <col min="13316" max="13316" width="16.28515625" style="51" customWidth="1"/>
    <col min="13317" max="13317" width="24.28515625" style="51" customWidth="1"/>
    <col min="13318" max="13318" width="14.28515625" style="51" customWidth="1"/>
    <col min="13319" max="13319" width="12.140625" style="51" customWidth="1"/>
    <col min="13320" max="13320" width="9.5703125" style="51" customWidth="1"/>
    <col min="13321" max="13321" width="14.42578125" style="51" customWidth="1"/>
    <col min="13322" max="13322" width="29.85546875" style="51" customWidth="1"/>
    <col min="13323" max="13323" width="9.42578125" style="51" bestFit="1" customWidth="1"/>
    <col min="13324" max="13568" width="9.140625" style="51"/>
    <col min="13569" max="13569" width="54.5703125" style="51" customWidth="1"/>
    <col min="13570" max="13570" width="16.42578125" style="51" customWidth="1"/>
    <col min="13571" max="13571" width="16" style="51" customWidth="1"/>
    <col min="13572" max="13572" width="16.28515625" style="51" customWidth="1"/>
    <col min="13573" max="13573" width="24.28515625" style="51" customWidth="1"/>
    <col min="13574" max="13574" width="14.28515625" style="51" customWidth="1"/>
    <col min="13575" max="13575" width="12.140625" style="51" customWidth="1"/>
    <col min="13576" max="13576" width="9.5703125" style="51" customWidth="1"/>
    <col min="13577" max="13577" width="14.42578125" style="51" customWidth="1"/>
    <col min="13578" max="13578" width="29.85546875" style="51" customWidth="1"/>
    <col min="13579" max="13579" width="9.42578125" style="51" bestFit="1" customWidth="1"/>
    <col min="13580" max="13824" width="9.140625" style="51"/>
    <col min="13825" max="13825" width="54.5703125" style="51" customWidth="1"/>
    <col min="13826" max="13826" width="16.42578125" style="51" customWidth="1"/>
    <col min="13827" max="13827" width="16" style="51" customWidth="1"/>
    <col min="13828" max="13828" width="16.28515625" style="51" customWidth="1"/>
    <col min="13829" max="13829" width="24.28515625" style="51" customWidth="1"/>
    <col min="13830" max="13830" width="14.28515625" style="51" customWidth="1"/>
    <col min="13831" max="13831" width="12.140625" style="51" customWidth="1"/>
    <col min="13832" max="13832" width="9.5703125" style="51" customWidth="1"/>
    <col min="13833" max="13833" width="14.42578125" style="51" customWidth="1"/>
    <col min="13834" max="13834" width="29.85546875" style="51" customWidth="1"/>
    <col min="13835" max="13835" width="9.42578125" style="51" bestFit="1" customWidth="1"/>
    <col min="13836" max="14080" width="9.140625" style="51"/>
    <col min="14081" max="14081" width="54.5703125" style="51" customWidth="1"/>
    <col min="14082" max="14082" width="16.42578125" style="51" customWidth="1"/>
    <col min="14083" max="14083" width="16" style="51" customWidth="1"/>
    <col min="14084" max="14084" width="16.28515625" style="51" customWidth="1"/>
    <col min="14085" max="14085" width="24.28515625" style="51" customWidth="1"/>
    <col min="14086" max="14086" width="14.28515625" style="51" customWidth="1"/>
    <col min="14087" max="14087" width="12.140625" style="51" customWidth="1"/>
    <col min="14088" max="14088" width="9.5703125" style="51" customWidth="1"/>
    <col min="14089" max="14089" width="14.42578125" style="51" customWidth="1"/>
    <col min="14090" max="14090" width="29.85546875" style="51" customWidth="1"/>
    <col min="14091" max="14091" width="9.42578125" style="51" bestFit="1" customWidth="1"/>
    <col min="14092" max="14336" width="9.140625" style="51"/>
    <col min="14337" max="14337" width="54.5703125" style="51" customWidth="1"/>
    <col min="14338" max="14338" width="16.42578125" style="51" customWidth="1"/>
    <col min="14339" max="14339" width="16" style="51" customWidth="1"/>
    <col min="14340" max="14340" width="16.28515625" style="51" customWidth="1"/>
    <col min="14341" max="14341" width="24.28515625" style="51" customWidth="1"/>
    <col min="14342" max="14342" width="14.28515625" style="51" customWidth="1"/>
    <col min="14343" max="14343" width="12.140625" style="51" customWidth="1"/>
    <col min="14344" max="14344" width="9.5703125" style="51" customWidth="1"/>
    <col min="14345" max="14345" width="14.42578125" style="51" customWidth="1"/>
    <col min="14346" max="14346" width="29.85546875" style="51" customWidth="1"/>
    <col min="14347" max="14347" width="9.42578125" style="51" bestFit="1" customWidth="1"/>
    <col min="14348" max="14592" width="9.140625" style="51"/>
    <col min="14593" max="14593" width="54.5703125" style="51" customWidth="1"/>
    <col min="14594" max="14594" width="16.42578125" style="51" customWidth="1"/>
    <col min="14595" max="14595" width="16" style="51" customWidth="1"/>
    <col min="14596" max="14596" width="16.28515625" style="51" customWidth="1"/>
    <col min="14597" max="14597" width="24.28515625" style="51" customWidth="1"/>
    <col min="14598" max="14598" width="14.28515625" style="51" customWidth="1"/>
    <col min="14599" max="14599" width="12.140625" style="51" customWidth="1"/>
    <col min="14600" max="14600" width="9.5703125" style="51" customWidth="1"/>
    <col min="14601" max="14601" width="14.42578125" style="51" customWidth="1"/>
    <col min="14602" max="14602" width="29.85546875" style="51" customWidth="1"/>
    <col min="14603" max="14603" width="9.42578125" style="51" bestFit="1" customWidth="1"/>
    <col min="14604" max="14848" width="9.140625" style="51"/>
    <col min="14849" max="14849" width="54.5703125" style="51" customWidth="1"/>
    <col min="14850" max="14850" width="16.42578125" style="51" customWidth="1"/>
    <col min="14851" max="14851" width="16" style="51" customWidth="1"/>
    <col min="14852" max="14852" width="16.28515625" style="51" customWidth="1"/>
    <col min="14853" max="14853" width="24.28515625" style="51" customWidth="1"/>
    <col min="14854" max="14854" width="14.28515625" style="51" customWidth="1"/>
    <col min="14855" max="14855" width="12.140625" style="51" customWidth="1"/>
    <col min="14856" max="14856" width="9.5703125" style="51" customWidth="1"/>
    <col min="14857" max="14857" width="14.42578125" style="51" customWidth="1"/>
    <col min="14858" max="14858" width="29.85546875" style="51" customWidth="1"/>
    <col min="14859" max="14859" width="9.42578125" style="51" bestFit="1" customWidth="1"/>
    <col min="14860" max="15104" width="9.140625" style="51"/>
    <col min="15105" max="15105" width="54.5703125" style="51" customWidth="1"/>
    <col min="15106" max="15106" width="16.42578125" style="51" customWidth="1"/>
    <col min="15107" max="15107" width="16" style="51" customWidth="1"/>
    <col min="15108" max="15108" width="16.28515625" style="51" customWidth="1"/>
    <col min="15109" max="15109" width="24.28515625" style="51" customWidth="1"/>
    <col min="15110" max="15110" width="14.28515625" style="51" customWidth="1"/>
    <col min="15111" max="15111" width="12.140625" style="51" customWidth="1"/>
    <col min="15112" max="15112" width="9.5703125" style="51" customWidth="1"/>
    <col min="15113" max="15113" width="14.42578125" style="51" customWidth="1"/>
    <col min="15114" max="15114" width="29.85546875" style="51" customWidth="1"/>
    <col min="15115" max="15115" width="9.42578125" style="51" bestFit="1" customWidth="1"/>
    <col min="15116" max="15360" width="9.140625" style="51"/>
    <col min="15361" max="15361" width="54.5703125" style="51" customWidth="1"/>
    <col min="15362" max="15362" width="16.42578125" style="51" customWidth="1"/>
    <col min="15363" max="15363" width="16" style="51" customWidth="1"/>
    <col min="15364" max="15364" width="16.28515625" style="51" customWidth="1"/>
    <col min="15365" max="15365" width="24.28515625" style="51" customWidth="1"/>
    <col min="15366" max="15366" width="14.28515625" style="51" customWidth="1"/>
    <col min="15367" max="15367" width="12.140625" style="51" customWidth="1"/>
    <col min="15368" max="15368" width="9.5703125" style="51" customWidth="1"/>
    <col min="15369" max="15369" width="14.42578125" style="51" customWidth="1"/>
    <col min="15370" max="15370" width="29.85546875" style="51" customWidth="1"/>
    <col min="15371" max="15371" width="9.42578125" style="51" bestFit="1" customWidth="1"/>
    <col min="15372" max="15616" width="9.140625" style="51"/>
    <col min="15617" max="15617" width="54.5703125" style="51" customWidth="1"/>
    <col min="15618" max="15618" width="16.42578125" style="51" customWidth="1"/>
    <col min="15619" max="15619" width="16" style="51" customWidth="1"/>
    <col min="15620" max="15620" width="16.28515625" style="51" customWidth="1"/>
    <col min="15621" max="15621" width="24.28515625" style="51" customWidth="1"/>
    <col min="15622" max="15622" width="14.28515625" style="51" customWidth="1"/>
    <col min="15623" max="15623" width="12.140625" style="51" customWidth="1"/>
    <col min="15624" max="15624" width="9.5703125" style="51" customWidth="1"/>
    <col min="15625" max="15625" width="14.42578125" style="51" customWidth="1"/>
    <col min="15626" max="15626" width="29.85546875" style="51" customWidth="1"/>
    <col min="15627" max="15627" width="9.42578125" style="51" bestFit="1" customWidth="1"/>
    <col min="15628" max="15872" width="9.140625" style="51"/>
    <col min="15873" max="15873" width="54.5703125" style="51" customWidth="1"/>
    <col min="15874" max="15874" width="16.42578125" style="51" customWidth="1"/>
    <col min="15875" max="15875" width="16" style="51" customWidth="1"/>
    <col min="15876" max="15876" width="16.28515625" style="51" customWidth="1"/>
    <col min="15877" max="15877" width="24.28515625" style="51" customWidth="1"/>
    <col min="15878" max="15878" width="14.28515625" style="51" customWidth="1"/>
    <col min="15879" max="15879" width="12.140625" style="51" customWidth="1"/>
    <col min="15880" max="15880" width="9.5703125" style="51" customWidth="1"/>
    <col min="15881" max="15881" width="14.42578125" style="51" customWidth="1"/>
    <col min="15882" max="15882" width="29.85546875" style="51" customWidth="1"/>
    <col min="15883" max="15883" width="9.42578125" style="51" bestFit="1" customWidth="1"/>
    <col min="15884" max="16128" width="9.140625" style="51"/>
    <col min="16129" max="16129" width="54.5703125" style="51" customWidth="1"/>
    <col min="16130" max="16130" width="16.42578125" style="51" customWidth="1"/>
    <col min="16131" max="16131" width="16" style="51" customWidth="1"/>
    <col min="16132" max="16132" width="16.28515625" style="51" customWidth="1"/>
    <col min="16133" max="16133" width="24.28515625" style="51" customWidth="1"/>
    <col min="16134" max="16134" width="14.28515625" style="51" customWidth="1"/>
    <col min="16135" max="16135" width="12.140625" style="51" customWidth="1"/>
    <col min="16136" max="16136" width="9.5703125" style="51" customWidth="1"/>
    <col min="16137" max="16137" width="14.42578125" style="51" customWidth="1"/>
    <col min="16138" max="16138" width="29.85546875" style="51" customWidth="1"/>
    <col min="16139" max="16139" width="9.42578125" style="51" bestFit="1" customWidth="1"/>
    <col min="16140" max="16384" width="9.140625" style="51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ht="15.75" hidden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5" ht="18" hidden="1" x14ac:dyDescent="0.2">
      <c r="A3" s="2"/>
      <c r="B3" s="2"/>
      <c r="C3" s="2"/>
      <c r="D3" s="2"/>
      <c r="E3" s="2"/>
      <c r="F3" s="2"/>
      <c r="G3" s="2"/>
      <c r="H3" s="18"/>
      <c r="I3" s="18"/>
      <c r="J3" s="18"/>
    </row>
    <row r="4" spans="1:15" ht="15.7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5" ht="18" x14ac:dyDescent="0.2">
      <c r="A5" s="2"/>
      <c r="B5" s="2"/>
      <c r="C5" s="2"/>
      <c r="D5" s="2"/>
      <c r="E5" s="2"/>
      <c r="F5" s="2"/>
      <c r="G5" s="2"/>
      <c r="H5" s="18"/>
      <c r="I5" s="18"/>
      <c r="J5" s="18"/>
    </row>
    <row r="6" spans="1:15" ht="15.75" customHeight="1" x14ac:dyDescent="0.2">
      <c r="A6" s="114" t="s">
        <v>221</v>
      </c>
      <c r="B6" s="114"/>
      <c r="C6" s="114"/>
      <c r="D6" s="114"/>
      <c r="E6" s="114"/>
      <c r="F6" s="114"/>
      <c r="G6" s="114"/>
      <c r="H6" s="65"/>
      <c r="I6" s="65"/>
      <c r="J6" s="65"/>
    </row>
    <row r="7" spans="1:15" ht="18" x14ac:dyDescent="0.2">
      <c r="A7" s="2"/>
      <c r="B7" s="2"/>
      <c r="C7" s="2"/>
      <c r="D7" s="2"/>
      <c r="E7" s="2"/>
      <c r="F7" s="2"/>
      <c r="G7" s="2"/>
      <c r="H7" s="18"/>
      <c r="I7" s="18"/>
      <c r="J7" s="18"/>
    </row>
    <row r="8" spans="1:15" s="21" customFormat="1" ht="57" x14ac:dyDescent="0.25">
      <c r="A8" s="19" t="s">
        <v>3</v>
      </c>
      <c r="B8" s="20" t="str">
        <f t="shared" ref="B8:G8" si="0">UPPER(B12)</f>
        <v>OSTVARENJE/IZVRŠENJE 
01.2023. - 06.2023.</v>
      </c>
      <c r="C8" s="20" t="str">
        <f t="shared" si="0"/>
        <v>IZVORNI PLAN ILI REBALANS 
2024.</v>
      </c>
      <c r="D8" s="20" t="str">
        <f t="shared" si="0"/>
        <v>TEKUĆI PLAN 
2024.</v>
      </c>
      <c r="E8" s="20" t="str">
        <f t="shared" si="0"/>
        <v>OSTVARENJE/IZVRŠENJE 
01.2024. - 06.2024.</v>
      </c>
      <c r="F8" s="20" t="str">
        <f t="shared" si="0"/>
        <v>INDEKS
(5)/(2)</v>
      </c>
      <c r="G8" s="20" t="str">
        <f t="shared" si="0"/>
        <v>INDEKS
(5)/(4)</v>
      </c>
    </row>
    <row r="9" spans="1:15" s="24" customFormat="1" ht="15" x14ac:dyDescent="0.25">
      <c r="A9" s="22">
        <v>1</v>
      </c>
      <c r="B9" s="23">
        <v>2</v>
      </c>
      <c r="C9" s="23">
        <v>3</v>
      </c>
      <c r="D9" s="23">
        <v>4.3333333333333304</v>
      </c>
      <c r="E9" s="23">
        <v>5.0833333333333304</v>
      </c>
      <c r="F9" s="23">
        <v>6</v>
      </c>
      <c r="G9" s="23">
        <v>7</v>
      </c>
      <c r="H9"/>
      <c r="I9"/>
      <c r="J9"/>
      <c r="K9"/>
    </row>
    <row r="10" spans="1:15" ht="15" hidden="1" x14ac:dyDescent="0.25">
      <c r="A10"/>
      <c r="B10"/>
      <c r="C10"/>
      <c r="D10"/>
      <c r="E10"/>
      <c r="F10"/>
      <c r="G10"/>
      <c r="H10"/>
      <c r="I10"/>
      <c r="J10"/>
      <c r="K10"/>
    </row>
    <row r="11" spans="1:15" ht="15" hidden="1" x14ac:dyDescent="0.25">
      <c r="A11"/>
      <c r="B11"/>
      <c r="C11"/>
      <c r="D11"/>
      <c r="E11"/>
      <c r="F11"/>
      <c r="G11"/>
    </row>
    <row r="12" spans="1:15" ht="51" hidden="1" x14ac:dyDescent="0.2">
      <c r="A12" s="63" t="s">
        <v>25</v>
      </c>
      <c r="B12" s="28" t="s">
        <v>26</v>
      </c>
      <c r="C12" s="28" t="s">
        <v>27</v>
      </c>
      <c r="D12" s="28" t="s">
        <v>28</v>
      </c>
      <c r="E12" s="28" t="s">
        <v>29</v>
      </c>
      <c r="F12" s="28" t="s">
        <v>81</v>
      </c>
      <c r="G12" s="28" t="s">
        <v>30</v>
      </c>
      <c r="H12" s="42"/>
      <c r="I12" s="50"/>
      <c r="J12" s="50"/>
      <c r="K12" s="50"/>
      <c r="L12" s="50"/>
      <c r="M12" s="50"/>
      <c r="N12" s="50"/>
    </row>
    <row r="13" spans="1:15" hidden="1" x14ac:dyDescent="0.2">
      <c r="A13" s="63" t="s">
        <v>31</v>
      </c>
      <c r="B13" s="64" t="s">
        <v>32</v>
      </c>
      <c r="C13" s="64" t="s">
        <v>32</v>
      </c>
      <c r="D13" s="64" t="s">
        <v>32</v>
      </c>
      <c r="E13" s="64" t="s">
        <v>32</v>
      </c>
      <c r="F13" s="64" t="s">
        <v>25</v>
      </c>
      <c r="G13" s="64" t="s">
        <v>25</v>
      </c>
      <c r="H13" s="42"/>
      <c r="I13" s="50"/>
      <c r="J13" s="50"/>
      <c r="K13" s="50"/>
      <c r="L13" s="50"/>
      <c r="M13" s="50"/>
      <c r="N13" s="50"/>
    </row>
    <row r="14" spans="1:15" x14ac:dyDescent="0.2">
      <c r="A14" s="30" t="s">
        <v>33</v>
      </c>
      <c r="B14" s="35">
        <f>+B15+B18+B20+B27</f>
        <v>13789782.530000001</v>
      </c>
      <c r="C14" s="36">
        <f>+C15+C18+C20+C27</f>
        <v>54140236</v>
      </c>
      <c r="D14" s="36">
        <f>+D15+D18+D20+D27</f>
        <v>54140236</v>
      </c>
      <c r="E14" s="35">
        <f>+E15+E18+E20+E27</f>
        <v>14019556.530000001</v>
      </c>
      <c r="F14" s="35">
        <f>+E14/B14*100</f>
        <v>101.66626268035861</v>
      </c>
      <c r="G14" s="35">
        <f>+E14/D14*100</f>
        <v>25.89489364250278</v>
      </c>
      <c r="H14" s="37"/>
      <c r="I14" s="66">
        <f>+E14-H14</f>
        <v>14019556.530000001</v>
      </c>
      <c r="J14" s="59"/>
      <c r="K14" s="59"/>
      <c r="L14" s="59"/>
      <c r="M14" s="59"/>
      <c r="N14" s="59"/>
      <c r="O14" s="67"/>
    </row>
    <row r="15" spans="1:15" x14ac:dyDescent="0.2">
      <c r="A15" s="33" t="s">
        <v>222</v>
      </c>
      <c r="B15" s="35">
        <f>+B16+B17</f>
        <v>7419565.3599999994</v>
      </c>
      <c r="C15" s="36">
        <f>+C16+C17</f>
        <v>18830223</v>
      </c>
      <c r="D15" s="36">
        <f>+D16+D17</f>
        <v>18830223</v>
      </c>
      <c r="E15" s="35">
        <f>+E16+E17</f>
        <v>3817081.7199999997</v>
      </c>
      <c r="F15" s="35">
        <f t="shared" ref="F15:F41" si="1">+E15/B15*100</f>
        <v>51.446163417852816</v>
      </c>
      <c r="G15" s="35">
        <f t="shared" ref="G15:G21" si="2">+E15/D15*100</f>
        <v>20.271038319620533</v>
      </c>
      <c r="H15" s="37"/>
      <c r="I15" s="59"/>
      <c r="J15" s="66"/>
      <c r="K15" s="59"/>
      <c r="L15" s="59"/>
      <c r="M15" s="59"/>
      <c r="N15" s="59"/>
      <c r="O15" s="67"/>
    </row>
    <row r="16" spans="1:15" x14ac:dyDescent="0.2">
      <c r="A16" s="38" t="s">
        <v>223</v>
      </c>
      <c r="B16" s="40">
        <v>3774259.67</v>
      </c>
      <c r="C16" s="41">
        <f>14211445+250000</f>
        <v>14461445</v>
      </c>
      <c r="D16" s="41">
        <f>14211445+250000</f>
        <v>14461445</v>
      </c>
      <c r="E16" s="40">
        <v>3073080.86</v>
      </c>
      <c r="F16" s="40">
        <f t="shared" si="1"/>
        <v>81.422083499623128</v>
      </c>
      <c r="G16" s="40">
        <f t="shared" si="2"/>
        <v>21.250164558244354</v>
      </c>
      <c r="H16" s="68"/>
      <c r="I16" s="49">
        <v>15022922.439999999</v>
      </c>
      <c r="J16" s="69">
        <f>+B14-I16</f>
        <v>-1233139.9099999983</v>
      </c>
      <c r="K16" s="50"/>
      <c r="L16" s="50"/>
      <c r="M16" s="50"/>
      <c r="N16" s="49"/>
    </row>
    <row r="17" spans="1:15" x14ac:dyDescent="0.2">
      <c r="A17" s="38" t="s">
        <v>224</v>
      </c>
      <c r="B17" s="40">
        <v>3645305.69</v>
      </c>
      <c r="C17" s="41">
        <f>1638778+2730000</f>
        <v>4368778</v>
      </c>
      <c r="D17" s="41">
        <f>1638778+2730000</f>
        <v>4368778</v>
      </c>
      <c r="E17" s="40">
        <v>744000.86</v>
      </c>
      <c r="F17" s="40">
        <f t="shared" si="1"/>
        <v>20.409834545316279</v>
      </c>
      <c r="G17" s="40">
        <f t="shared" si="2"/>
        <v>17.029953456092297</v>
      </c>
      <c r="H17" s="68"/>
      <c r="I17" s="50"/>
      <c r="J17" s="49"/>
      <c r="K17" s="50"/>
      <c r="L17" s="50"/>
      <c r="M17" s="50"/>
      <c r="N17" s="50"/>
    </row>
    <row r="18" spans="1:15" x14ac:dyDescent="0.2">
      <c r="A18" s="33" t="s">
        <v>225</v>
      </c>
      <c r="B18" s="35">
        <v>6390.74</v>
      </c>
      <c r="C18" s="36">
        <v>38000</v>
      </c>
      <c r="D18" s="36">
        <v>38000</v>
      </c>
      <c r="E18" s="35">
        <f>+E19</f>
        <v>148407.25</v>
      </c>
      <c r="F18" s="35">
        <f t="shared" si="1"/>
        <v>2322.2232480119674</v>
      </c>
      <c r="G18" s="35">
        <f t="shared" si="2"/>
        <v>390.54539473684213</v>
      </c>
      <c r="H18" s="37"/>
      <c r="I18" s="66"/>
      <c r="J18" s="59"/>
      <c r="K18" s="59"/>
      <c r="L18" s="59"/>
      <c r="M18" s="59"/>
      <c r="N18" s="59"/>
      <c r="O18" s="67"/>
    </row>
    <row r="19" spans="1:15" x14ac:dyDescent="0.2">
      <c r="A19" s="38" t="s">
        <v>226</v>
      </c>
      <c r="B19" s="40">
        <v>6390.74</v>
      </c>
      <c r="C19" s="41">
        <v>38000</v>
      </c>
      <c r="D19" s="41">
        <v>38000</v>
      </c>
      <c r="E19" s="40">
        <v>148407.25</v>
      </c>
      <c r="F19" s="40">
        <f t="shared" si="1"/>
        <v>2322.2232480119674</v>
      </c>
      <c r="G19" s="40">
        <f t="shared" si="2"/>
        <v>390.54539473684213</v>
      </c>
      <c r="H19" s="42"/>
      <c r="I19" s="50"/>
      <c r="J19" s="49"/>
      <c r="K19" s="50"/>
      <c r="L19" s="50"/>
      <c r="M19" s="50"/>
      <c r="N19" s="50"/>
    </row>
    <row r="20" spans="1:15" x14ac:dyDescent="0.2">
      <c r="A20" s="33" t="s">
        <v>227</v>
      </c>
      <c r="B20" s="35">
        <f>+B21+B23+B24</f>
        <v>5051626.7</v>
      </c>
      <c r="C20" s="36">
        <v>32860013</v>
      </c>
      <c r="D20" s="36">
        <v>32860013</v>
      </c>
      <c r="E20" s="35">
        <f>+E21+E22+E23+E24+E26</f>
        <v>8914832.540000001</v>
      </c>
      <c r="F20" s="35">
        <f>+E20/B20*100</f>
        <v>176.4744916721578</v>
      </c>
      <c r="G20" s="35">
        <f t="shared" si="2"/>
        <v>27.129729193959847</v>
      </c>
      <c r="H20" s="37"/>
      <c r="I20" s="59"/>
      <c r="J20" s="59"/>
      <c r="K20" s="59"/>
      <c r="L20" s="59"/>
      <c r="M20" s="59"/>
      <c r="N20" s="59"/>
      <c r="O20" s="67"/>
    </row>
    <row r="21" spans="1:15" x14ac:dyDescent="0.2">
      <c r="A21" s="38" t="s">
        <v>228</v>
      </c>
      <c r="B21" s="40">
        <v>1478393.92</v>
      </c>
      <c r="C21" s="41">
        <v>3500000</v>
      </c>
      <c r="D21" s="41">
        <v>3500000</v>
      </c>
      <c r="E21" s="40">
        <v>183905.96</v>
      </c>
      <c r="F21" s="40">
        <f>+E21/B21*100</f>
        <v>12.439577673587836</v>
      </c>
      <c r="G21" s="40">
        <f t="shared" si="2"/>
        <v>5.2544559999999993</v>
      </c>
      <c r="H21" s="42"/>
      <c r="I21" s="50"/>
      <c r="J21" s="49"/>
      <c r="K21" s="50"/>
      <c r="L21" s="50"/>
      <c r="M21" s="50"/>
      <c r="N21" s="50"/>
    </row>
    <row r="22" spans="1:15" x14ac:dyDescent="0.2">
      <c r="A22" s="38" t="s">
        <v>229</v>
      </c>
      <c r="B22" s="45"/>
      <c r="C22" s="45"/>
      <c r="D22" s="45"/>
      <c r="E22" s="72">
        <v>2941926.47</v>
      </c>
      <c r="F22" s="45"/>
      <c r="G22" s="45"/>
      <c r="H22" s="70" t="s">
        <v>236</v>
      </c>
      <c r="I22" s="49" t="s">
        <v>237</v>
      </c>
      <c r="J22" s="50" t="s">
        <v>238</v>
      </c>
      <c r="K22" s="50"/>
      <c r="L22" s="50"/>
      <c r="M22" s="50"/>
      <c r="N22" s="50"/>
    </row>
    <row r="23" spans="1:15" x14ac:dyDescent="0.2">
      <c r="A23" s="38" t="s">
        <v>230</v>
      </c>
      <c r="B23" s="40">
        <f>191563.01+123810.52</f>
        <v>315373.53000000003</v>
      </c>
      <c r="C23" s="41">
        <v>5433966</v>
      </c>
      <c r="D23" s="41">
        <v>5433966</v>
      </c>
      <c r="E23" s="40">
        <f>18509.11+63578</f>
        <v>82087.11</v>
      </c>
      <c r="F23" s="40">
        <f t="shared" si="1"/>
        <v>26.028535115169621</v>
      </c>
      <c r="G23" s="40">
        <f>+E23/D23*100</f>
        <v>1.5106298051920088</v>
      </c>
      <c r="H23" s="42"/>
      <c r="I23" s="50"/>
      <c r="J23" s="50"/>
      <c r="K23" s="50"/>
      <c r="L23" s="50"/>
      <c r="M23" s="50"/>
      <c r="N23" s="50"/>
    </row>
    <row r="24" spans="1:15" x14ac:dyDescent="0.2">
      <c r="A24" s="38" t="s">
        <v>231</v>
      </c>
      <c r="B24" s="40">
        <v>3257859.25</v>
      </c>
      <c r="C24" s="41">
        <v>18758455</v>
      </c>
      <c r="D24" s="41">
        <v>18758455</v>
      </c>
      <c r="E24" s="40">
        <f>5093338.9+117698.84</f>
        <v>5211037.74</v>
      </c>
      <c r="F24" s="40">
        <f t="shared" si="1"/>
        <v>159.95281993843042</v>
      </c>
      <c r="G24" s="40">
        <f>+E24/D24*100</f>
        <v>27.77967449877935</v>
      </c>
      <c r="H24" s="42"/>
      <c r="I24" s="50"/>
      <c r="J24" s="50"/>
      <c r="K24" s="50"/>
      <c r="L24" s="50"/>
      <c r="M24" s="50"/>
      <c r="N24" s="50"/>
    </row>
    <row r="25" spans="1:15" x14ac:dyDescent="0.2">
      <c r="A25" s="38" t="s">
        <v>232</v>
      </c>
      <c r="B25" s="45"/>
      <c r="C25" s="41">
        <v>154642</v>
      </c>
      <c r="D25" s="41">
        <v>154642</v>
      </c>
      <c r="E25" s="45"/>
      <c r="F25" s="45"/>
      <c r="G25" s="45"/>
      <c r="H25" s="42"/>
      <c r="I25" s="50"/>
      <c r="J25" s="50"/>
      <c r="K25" s="50"/>
      <c r="L25" s="50"/>
      <c r="M25" s="50"/>
      <c r="N25" s="50"/>
    </row>
    <row r="26" spans="1:15" x14ac:dyDescent="0.2">
      <c r="A26" s="38" t="s">
        <v>233</v>
      </c>
      <c r="B26" s="45"/>
      <c r="C26" s="41">
        <v>5012950</v>
      </c>
      <c r="D26" s="41">
        <v>5012950</v>
      </c>
      <c r="E26" s="40">
        <v>495875.26</v>
      </c>
      <c r="F26" s="40"/>
      <c r="G26" s="40">
        <f t="shared" ref="G26:G31" si="3">+E26/D26*100</f>
        <v>9.8918852172872267</v>
      </c>
      <c r="H26" s="42"/>
      <c r="I26" s="50"/>
      <c r="J26" s="50"/>
      <c r="K26" s="50"/>
      <c r="L26" s="50"/>
      <c r="M26" s="50"/>
      <c r="N26" s="50"/>
    </row>
    <row r="27" spans="1:15" x14ac:dyDescent="0.2">
      <c r="A27" s="33" t="s">
        <v>234</v>
      </c>
      <c r="B27" s="35">
        <f>+B28</f>
        <v>1312199.73</v>
      </c>
      <c r="C27" s="36">
        <v>2412000</v>
      </c>
      <c r="D27" s="36">
        <v>2412000</v>
      </c>
      <c r="E27" s="35">
        <f>+E28</f>
        <v>1139235.02</v>
      </c>
      <c r="F27" s="35">
        <f t="shared" si="1"/>
        <v>86.818720805559082</v>
      </c>
      <c r="G27" s="35">
        <f t="shared" si="3"/>
        <v>47.231966003316749</v>
      </c>
      <c r="H27" s="37"/>
      <c r="I27" s="59"/>
      <c r="J27" s="59"/>
      <c r="K27" s="59"/>
      <c r="L27" s="59"/>
      <c r="M27" s="59"/>
      <c r="N27" s="59"/>
      <c r="O27" s="67"/>
    </row>
    <row r="28" spans="1:15" x14ac:dyDescent="0.2">
      <c r="A28" s="38" t="s">
        <v>235</v>
      </c>
      <c r="B28" s="40">
        <v>1312199.73</v>
      </c>
      <c r="C28" s="41">
        <v>2412000</v>
      </c>
      <c r="D28" s="41">
        <v>2412000</v>
      </c>
      <c r="E28" s="40">
        <f>1136607.93+2627.09</f>
        <v>1139235.02</v>
      </c>
      <c r="F28" s="40">
        <f t="shared" si="1"/>
        <v>86.818720805559082</v>
      </c>
      <c r="G28" s="40">
        <f t="shared" si="3"/>
        <v>47.231966003316749</v>
      </c>
      <c r="H28" s="42"/>
      <c r="I28" s="50"/>
      <c r="J28" s="50"/>
      <c r="K28" s="50"/>
      <c r="L28" s="50"/>
      <c r="M28" s="50"/>
      <c r="N28" s="50"/>
    </row>
    <row r="29" spans="1:15" x14ac:dyDescent="0.2">
      <c r="A29" s="30" t="s">
        <v>85</v>
      </c>
      <c r="B29" s="35">
        <v>10837565.470000001</v>
      </c>
      <c r="C29" s="36">
        <v>55668700</v>
      </c>
      <c r="D29" s="36">
        <v>55668700</v>
      </c>
      <c r="E29" s="35">
        <v>9624814.4600000009</v>
      </c>
      <c r="F29" s="35">
        <f t="shared" si="1"/>
        <v>88.809746862825648</v>
      </c>
      <c r="G29" s="35">
        <f t="shared" si="3"/>
        <v>17.289454325321053</v>
      </c>
      <c r="H29" s="37"/>
      <c r="I29" s="59"/>
      <c r="J29" s="59"/>
      <c r="K29" s="59"/>
      <c r="L29" s="59"/>
      <c r="M29" s="59"/>
      <c r="N29" s="59"/>
      <c r="O29" s="67"/>
    </row>
    <row r="30" spans="1:15" x14ac:dyDescent="0.2">
      <c r="A30" s="33" t="s">
        <v>222</v>
      </c>
      <c r="B30" s="35">
        <v>4065058.9</v>
      </c>
      <c r="C30" s="36">
        <v>15850223</v>
      </c>
      <c r="D30" s="36">
        <v>15850223</v>
      </c>
      <c r="E30" s="35">
        <v>3632220.26</v>
      </c>
      <c r="F30" s="35">
        <f t="shared" si="1"/>
        <v>89.352217258155846</v>
      </c>
      <c r="G30" s="35">
        <f t="shared" si="3"/>
        <v>22.915893738529732</v>
      </c>
      <c r="H30" s="71"/>
      <c r="I30" s="59"/>
      <c r="J30" s="59"/>
      <c r="K30" s="59"/>
      <c r="L30" s="59"/>
      <c r="M30" s="59"/>
      <c r="N30" s="59"/>
      <c r="O30" s="67"/>
    </row>
    <row r="31" spans="1:15" x14ac:dyDescent="0.2">
      <c r="A31" s="38" t="s">
        <v>223</v>
      </c>
      <c r="B31" s="40">
        <v>3750587.96</v>
      </c>
      <c r="C31" s="41">
        <v>14211445</v>
      </c>
      <c r="D31" s="41">
        <v>14211445</v>
      </c>
      <c r="E31" s="40">
        <v>3026319.83</v>
      </c>
      <c r="F31" s="40">
        <f t="shared" si="1"/>
        <v>80.689210925745087</v>
      </c>
      <c r="G31" s="40">
        <f t="shared" si="3"/>
        <v>21.294948050673241</v>
      </c>
      <c r="H31" s="42"/>
      <c r="I31" s="50"/>
      <c r="J31" s="50"/>
      <c r="K31" s="50"/>
      <c r="L31" s="50"/>
      <c r="M31" s="50"/>
      <c r="N31" s="50"/>
    </row>
    <row r="32" spans="1:15" x14ac:dyDescent="0.2">
      <c r="A32" s="38" t="s">
        <v>224</v>
      </c>
      <c r="B32" s="40">
        <v>314470.94</v>
      </c>
      <c r="C32" s="41">
        <v>1638778</v>
      </c>
      <c r="D32" s="41">
        <v>1638778</v>
      </c>
      <c r="E32" s="40">
        <v>605900.43000000005</v>
      </c>
      <c r="F32" s="40">
        <f t="shared" si="1"/>
        <v>192.67294777698697</v>
      </c>
      <c r="G32" s="40">
        <f t="shared" ref="G32" si="4">+E32/D32*100</f>
        <v>36.97269733911488</v>
      </c>
      <c r="H32" s="42"/>
      <c r="I32" s="50"/>
      <c r="J32" s="50"/>
      <c r="K32" s="50"/>
      <c r="L32" s="50"/>
      <c r="M32" s="50"/>
      <c r="N32" s="50"/>
    </row>
    <row r="33" spans="1:15" x14ac:dyDescent="0.2">
      <c r="A33" s="33" t="s">
        <v>227</v>
      </c>
      <c r="B33" s="35">
        <v>5073945.3499999996</v>
      </c>
      <c r="C33" s="36">
        <v>32959977</v>
      </c>
      <c r="D33" s="36">
        <v>32959977</v>
      </c>
      <c r="E33" s="35">
        <v>5991222.79</v>
      </c>
      <c r="F33" s="35">
        <f>+E33/B33*100</f>
        <v>118.07818919452887</v>
      </c>
      <c r="G33" s="35">
        <f>+E33/D33*100</f>
        <v>18.177266294815681</v>
      </c>
      <c r="H33" s="37"/>
      <c r="I33" s="59"/>
      <c r="J33" s="59"/>
      <c r="K33" s="59"/>
      <c r="L33" s="59"/>
      <c r="M33" s="59"/>
      <c r="N33" s="59"/>
      <c r="O33" s="67"/>
    </row>
    <row r="34" spans="1:15" x14ac:dyDescent="0.2">
      <c r="A34" s="38" t="s">
        <v>228</v>
      </c>
      <c r="B34" s="40">
        <v>1500712.57</v>
      </c>
      <c r="C34" s="41">
        <v>3599964</v>
      </c>
      <c r="D34" s="41">
        <v>3599964</v>
      </c>
      <c r="E34" s="40">
        <v>61346.48</v>
      </c>
      <c r="F34" s="40">
        <f t="shared" si="1"/>
        <v>4.0878234264406812</v>
      </c>
      <c r="G34" s="40">
        <f>+E34/D34*100</f>
        <v>1.7040859297481865</v>
      </c>
      <c r="H34" s="42"/>
      <c r="I34" s="50"/>
      <c r="J34" s="50"/>
      <c r="K34" s="50"/>
      <c r="L34" s="50"/>
      <c r="M34" s="50"/>
      <c r="N34" s="50"/>
    </row>
    <row r="35" spans="1:15" x14ac:dyDescent="0.2">
      <c r="A35" s="38" t="s">
        <v>229</v>
      </c>
      <c r="B35" s="45"/>
      <c r="C35" s="45"/>
      <c r="D35" s="45"/>
      <c r="E35" s="40">
        <v>110137.42</v>
      </c>
      <c r="F35" s="45"/>
      <c r="G35" s="45"/>
      <c r="H35" s="42"/>
      <c r="I35" s="50"/>
      <c r="J35" s="50"/>
      <c r="K35" s="50"/>
      <c r="L35" s="50"/>
      <c r="M35" s="50"/>
      <c r="N35" s="50"/>
    </row>
    <row r="36" spans="1:15" x14ac:dyDescent="0.2">
      <c r="A36" s="38" t="s">
        <v>230</v>
      </c>
      <c r="B36" s="40">
        <v>315373.53000000003</v>
      </c>
      <c r="C36" s="41">
        <v>5433966</v>
      </c>
      <c r="D36" s="41">
        <v>5433966</v>
      </c>
      <c r="E36" s="40">
        <v>82087.11</v>
      </c>
      <c r="F36" s="40">
        <f>+E36/B36*100</f>
        <v>26.028535115169621</v>
      </c>
      <c r="G36" s="40">
        <f>+E36/D36*100</f>
        <v>1.5106298051920088</v>
      </c>
      <c r="H36" s="42"/>
      <c r="I36" s="50"/>
      <c r="J36" s="50"/>
      <c r="K36" s="50"/>
      <c r="L36" s="50"/>
      <c r="M36" s="50"/>
      <c r="N36" s="50"/>
    </row>
    <row r="37" spans="1:15" x14ac:dyDescent="0.2">
      <c r="A37" s="38" t="s">
        <v>231</v>
      </c>
      <c r="B37" s="40">
        <v>3257859.25</v>
      </c>
      <c r="C37" s="41">
        <v>18758455</v>
      </c>
      <c r="D37" s="41">
        <v>18758455</v>
      </c>
      <c r="E37" s="40">
        <v>5241776.5199999996</v>
      </c>
      <c r="F37" s="40">
        <f t="shared" si="1"/>
        <v>160.89634688791418</v>
      </c>
      <c r="G37" s="40">
        <f>+E37/D37*100</f>
        <v>27.943540766017243</v>
      </c>
      <c r="H37" s="42"/>
      <c r="I37" s="50"/>
      <c r="J37" s="50"/>
      <c r="K37" s="50"/>
      <c r="L37" s="50"/>
      <c r="M37" s="50"/>
      <c r="N37" s="50"/>
    </row>
    <row r="38" spans="1:15" x14ac:dyDescent="0.2">
      <c r="A38" s="38" t="s">
        <v>232</v>
      </c>
      <c r="B38" s="45"/>
      <c r="C38" s="41">
        <v>154642</v>
      </c>
      <c r="D38" s="41">
        <v>154642</v>
      </c>
      <c r="E38" s="45"/>
      <c r="F38" s="45"/>
      <c r="G38" s="45"/>
      <c r="H38" s="42"/>
      <c r="I38" s="50"/>
      <c r="J38" s="50"/>
      <c r="K38" s="50"/>
      <c r="L38" s="50"/>
      <c r="M38" s="50"/>
      <c r="N38" s="50"/>
    </row>
    <row r="39" spans="1:15" x14ac:dyDescent="0.2">
      <c r="A39" s="38" t="s">
        <v>233</v>
      </c>
      <c r="B39" s="45"/>
      <c r="C39" s="41">
        <v>5012950</v>
      </c>
      <c r="D39" s="41">
        <v>5012950</v>
      </c>
      <c r="E39" s="40">
        <v>495875.26</v>
      </c>
      <c r="F39" s="40"/>
      <c r="G39" s="40">
        <f>+E39/D39*100</f>
        <v>9.8918852172872267</v>
      </c>
      <c r="H39" s="42"/>
      <c r="I39" s="50"/>
      <c r="J39" s="50"/>
      <c r="K39" s="50"/>
      <c r="L39" s="50"/>
      <c r="M39" s="50"/>
      <c r="N39" s="50"/>
    </row>
    <row r="40" spans="1:15" x14ac:dyDescent="0.2">
      <c r="A40" s="33" t="s">
        <v>234</v>
      </c>
      <c r="B40" s="35">
        <v>1698561.22</v>
      </c>
      <c r="C40" s="36">
        <v>6858500</v>
      </c>
      <c r="D40" s="36">
        <v>6858500</v>
      </c>
      <c r="E40" s="35">
        <v>1371.41</v>
      </c>
      <c r="F40" s="35">
        <f t="shared" si="1"/>
        <v>8.0739509642166446E-2</v>
      </c>
      <c r="G40" s="35">
        <f>+E40/D40*100</f>
        <v>1.9995771670190274E-2</v>
      </c>
      <c r="H40" s="37"/>
      <c r="I40" s="59"/>
      <c r="J40" s="59"/>
      <c r="K40" s="59"/>
      <c r="L40" s="59"/>
      <c r="M40" s="59"/>
      <c r="N40" s="59"/>
      <c r="O40" s="67"/>
    </row>
    <row r="41" spans="1:15" x14ac:dyDescent="0.2">
      <c r="A41" s="38" t="s">
        <v>235</v>
      </c>
      <c r="B41" s="40">
        <v>1698561.22</v>
      </c>
      <c r="C41" s="41">
        <v>6858500</v>
      </c>
      <c r="D41" s="41">
        <v>6858500</v>
      </c>
      <c r="E41" s="40">
        <v>1371.41</v>
      </c>
      <c r="F41" s="40">
        <f t="shared" si="1"/>
        <v>8.0739509642166446E-2</v>
      </c>
      <c r="G41" s="40">
        <f>+E41/D41*100</f>
        <v>1.9995771670190274E-2</v>
      </c>
      <c r="H41" s="42"/>
      <c r="I41" s="50"/>
      <c r="J41" s="50"/>
      <c r="K41" s="50"/>
      <c r="L41" s="50"/>
      <c r="M41" s="50"/>
      <c r="N41" s="50"/>
    </row>
  </sheetData>
  <mergeCells count="3">
    <mergeCell ref="A2:J2"/>
    <mergeCell ref="A4:J4"/>
    <mergeCell ref="A6:G6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D4F1-73F8-4039-9700-BB4B7269E972}">
  <sheetPr>
    <pageSetUpPr fitToPage="1"/>
  </sheetPr>
  <dimension ref="A1:O15"/>
  <sheetViews>
    <sheetView topLeftCell="A4" workbookViewId="0">
      <selection activeCell="D10" sqref="D10"/>
    </sheetView>
  </sheetViews>
  <sheetFormatPr defaultColWidth="9.140625" defaultRowHeight="12.75" x14ac:dyDescent="0.2"/>
  <cols>
    <col min="1" max="1" width="15.85546875" style="51" customWidth="1"/>
    <col min="2" max="2" width="50.7109375" style="60" customWidth="1"/>
    <col min="3" max="3" width="20.140625" style="61" customWidth="1"/>
    <col min="4" max="5" width="17.7109375" style="62" bestFit="1" customWidth="1"/>
    <col min="6" max="6" width="16.5703125" style="61" bestFit="1" customWidth="1"/>
    <col min="7" max="7" width="15.7109375" style="61" bestFit="1" customWidth="1"/>
    <col min="8" max="8" width="18.42578125" style="61" bestFit="1" customWidth="1"/>
    <col min="9" max="9" width="15.42578125" style="51" bestFit="1" customWidth="1"/>
    <col min="10" max="10" width="9.42578125" style="51" bestFit="1" customWidth="1"/>
    <col min="11" max="11" width="15.42578125" style="51" bestFit="1" customWidth="1"/>
    <col min="12" max="12" width="9.42578125" style="51" bestFit="1" customWidth="1"/>
    <col min="13" max="16384" width="9.140625" style="51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18"/>
      <c r="J5" s="18"/>
      <c r="K5" s="18"/>
    </row>
    <row r="6" spans="1:15" ht="15.75" x14ac:dyDescent="0.2">
      <c r="A6" s="114" t="s">
        <v>239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18"/>
      <c r="J7" s="18"/>
      <c r="K7" s="18"/>
    </row>
    <row r="8" spans="1:15" s="21" customFormat="1" ht="57" x14ac:dyDescent="0.25">
      <c r="A8" s="140" t="s">
        <v>3</v>
      </c>
      <c r="B8" s="140"/>
      <c r="C8" s="20" t="str">
        <f t="shared" ref="C8:H8" si="0">UPPER(C11)</f>
        <v>OSTVARENJE/IZVRŠENJE 
01.2023. - 06.2023.</v>
      </c>
      <c r="D8" s="20" t="str">
        <f t="shared" si="0"/>
        <v>IZVORNI PLAN ILI REBALANS 
2024.</v>
      </c>
      <c r="E8" s="20" t="str">
        <f t="shared" si="0"/>
        <v>TEKUĆI PLAN 
2024.</v>
      </c>
      <c r="F8" s="20" t="str">
        <f t="shared" si="0"/>
        <v>OSTVARENJE/IZVRŠENJE 
01.2024. - 06.2024.</v>
      </c>
      <c r="G8" s="20" t="str">
        <f t="shared" si="0"/>
        <v>INDEKS
(5)/(2)</v>
      </c>
      <c r="H8" s="20" t="str">
        <f t="shared" si="0"/>
        <v>INDEKS
(5)/(4)</v>
      </c>
    </row>
    <row r="9" spans="1:15" s="24" customFormat="1" ht="15" x14ac:dyDescent="0.25">
      <c r="A9" s="139">
        <v>1</v>
      </c>
      <c r="B9" s="139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  <c r="L9"/>
    </row>
    <row r="10" spans="1:15" s="24" customFormat="1" ht="15" x14ac:dyDescent="0.25">
      <c r="B10" s="25" t="s">
        <v>240</v>
      </c>
      <c r="C10" s="26">
        <f t="shared" ref="C10:H10" si="1">C13</f>
        <v>10837565.470000001</v>
      </c>
      <c r="D10" s="26">
        <f t="shared" si="1"/>
        <v>55668700</v>
      </c>
      <c r="E10" s="26">
        <f t="shared" si="1"/>
        <v>55668700</v>
      </c>
      <c r="F10" s="26">
        <f t="shared" si="1"/>
        <v>9624814.4600000009</v>
      </c>
      <c r="G10" s="26">
        <f t="shared" si="1"/>
        <v>88.809746862825605</v>
      </c>
      <c r="H10" s="26">
        <f t="shared" si="1"/>
        <v>17.289454325321</v>
      </c>
      <c r="I10"/>
      <c r="J10"/>
      <c r="K10"/>
      <c r="L10"/>
    </row>
    <row r="11" spans="1:15" ht="51" hidden="1" x14ac:dyDescent="0.25">
      <c r="A11" s="27" t="s">
        <v>25</v>
      </c>
      <c r="B11" s="27" t="s">
        <v>25</v>
      </c>
      <c r="C11" s="28" t="s">
        <v>26</v>
      </c>
      <c r="D11" s="28" t="s">
        <v>27</v>
      </c>
      <c r="E11" s="28" t="s">
        <v>28</v>
      </c>
      <c r="F11" s="28" t="s">
        <v>29</v>
      </c>
      <c r="G11" s="28" t="s">
        <v>81</v>
      </c>
      <c r="H11" s="28" t="s">
        <v>30</v>
      </c>
      <c r="I11"/>
      <c r="J11"/>
      <c r="K11"/>
      <c r="L11"/>
    </row>
    <row r="12" spans="1:15" ht="15" hidden="1" x14ac:dyDescent="0.25">
      <c r="A12" s="27" t="s">
        <v>241</v>
      </c>
      <c r="B12" s="27" t="s">
        <v>25</v>
      </c>
      <c r="C12" s="29" t="s">
        <v>32</v>
      </c>
      <c r="D12" s="29" t="s">
        <v>32</v>
      </c>
      <c r="E12" s="29" t="s">
        <v>32</v>
      </c>
      <c r="F12" s="29" t="s">
        <v>32</v>
      </c>
      <c r="G12" s="29" t="s">
        <v>25</v>
      </c>
      <c r="H12" s="29" t="s">
        <v>25</v>
      </c>
      <c r="I12"/>
      <c r="J12"/>
      <c r="K12"/>
      <c r="L12"/>
    </row>
    <row r="13" spans="1:15" ht="15" hidden="1" x14ac:dyDescent="0.25">
      <c r="A13" s="30" t="s">
        <v>242</v>
      </c>
      <c r="B13" s="52" t="s">
        <v>243</v>
      </c>
      <c r="C13" s="40">
        <v>10837565.470000001</v>
      </c>
      <c r="D13" s="41">
        <v>55668700</v>
      </c>
      <c r="E13" s="41">
        <v>55668700</v>
      </c>
      <c r="F13" s="40">
        <v>9624814.4600000009</v>
      </c>
      <c r="G13" s="40">
        <v>88.809746862825605</v>
      </c>
      <c r="H13" s="40">
        <v>17.289454325321</v>
      </c>
      <c r="I13"/>
      <c r="J13"/>
      <c r="K13"/>
      <c r="L13"/>
    </row>
    <row r="14" spans="1:15" x14ac:dyDescent="0.2">
      <c r="A14" s="33" t="s">
        <v>244</v>
      </c>
      <c r="B14" s="34" t="s">
        <v>245</v>
      </c>
      <c r="C14" s="35">
        <v>10837565.470000001</v>
      </c>
      <c r="D14" s="36">
        <v>55668700</v>
      </c>
      <c r="E14" s="36">
        <v>55668700</v>
      </c>
      <c r="F14" s="35">
        <v>9624814.4600000009</v>
      </c>
      <c r="G14" s="35">
        <v>88.809746862825605</v>
      </c>
      <c r="H14" s="35">
        <v>17.289454325321</v>
      </c>
      <c r="I14" s="37"/>
      <c r="J14" s="37"/>
      <c r="K14" s="37"/>
      <c r="L14" s="37"/>
      <c r="M14" s="59"/>
      <c r="N14" s="59"/>
      <c r="O14" s="59"/>
    </row>
    <row r="15" spans="1:15" x14ac:dyDescent="0.2">
      <c r="A15" s="38" t="s">
        <v>246</v>
      </c>
      <c r="B15" s="39" t="s">
        <v>247</v>
      </c>
      <c r="C15" s="40">
        <v>10837565.470000001</v>
      </c>
      <c r="D15" s="41">
        <v>55668700</v>
      </c>
      <c r="E15" s="41">
        <v>55668700</v>
      </c>
      <c r="F15" s="40">
        <v>9624814.4600000009</v>
      </c>
      <c r="G15" s="40">
        <v>88.809746862825605</v>
      </c>
      <c r="H15" s="40">
        <v>17.289454325321</v>
      </c>
      <c r="I15" s="42"/>
      <c r="J15" s="42"/>
      <c r="K15" s="42"/>
      <c r="L15" s="42"/>
      <c r="M15" s="50"/>
      <c r="N15" s="50"/>
      <c r="O15" s="50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DFE3-929C-40B5-B9D6-19491B261513}">
  <sheetPr>
    <pageSetUpPr fitToPage="1"/>
  </sheetPr>
  <dimension ref="A1:O36"/>
  <sheetViews>
    <sheetView topLeftCell="A4" workbookViewId="0">
      <selection activeCell="N27" sqref="N27"/>
    </sheetView>
  </sheetViews>
  <sheetFormatPr defaultColWidth="9.140625" defaultRowHeight="12.75" x14ac:dyDescent="0.2"/>
  <cols>
    <col min="1" max="1" width="19.7109375" style="51" customWidth="1"/>
    <col min="2" max="2" width="50.7109375" style="60" customWidth="1"/>
    <col min="3" max="3" width="20.140625" style="61" customWidth="1"/>
    <col min="4" max="5" width="17.7109375" style="62" bestFit="1" customWidth="1"/>
    <col min="6" max="6" width="20.5703125" style="61" customWidth="1"/>
    <col min="7" max="7" width="15.7109375" style="61" bestFit="1" customWidth="1"/>
    <col min="8" max="8" width="15.28515625" style="61" customWidth="1"/>
    <col min="9" max="9" width="16.5703125" style="51" hidden="1" customWidth="1"/>
    <col min="10" max="10" width="18.85546875" style="51" hidden="1" customWidth="1"/>
    <col min="11" max="11" width="15.42578125" style="51" hidden="1" customWidth="1"/>
    <col min="12" max="12" width="9.42578125" style="51" hidden="1" customWidth="1"/>
    <col min="13" max="16384" width="9.140625" style="51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18"/>
      <c r="J5" s="18"/>
      <c r="K5" s="18"/>
    </row>
    <row r="6" spans="1:15" ht="15.75" x14ac:dyDescent="0.2">
      <c r="A6" s="114" t="s">
        <v>248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18"/>
      <c r="J7" s="18"/>
      <c r="K7" s="18"/>
    </row>
    <row r="8" spans="1:15" s="21" customFormat="1" ht="42.75" x14ac:dyDescent="0.25">
      <c r="A8" s="140" t="s">
        <v>3</v>
      </c>
      <c r="B8" s="140"/>
      <c r="C8" s="20" t="str">
        <f t="shared" ref="C8:H8" si="0">UPPER(C11)</f>
        <v>OSTVARENJE/IZVRŠENJE 
01.2023. - 06.2023.</v>
      </c>
      <c r="D8" s="20" t="str">
        <f t="shared" si="0"/>
        <v>IZVORNI PLAN  ILI REBALANS
2024.</v>
      </c>
      <c r="E8" s="20" t="str">
        <f t="shared" si="0"/>
        <v>TEKUĆI PLAN 
2024.</v>
      </c>
      <c r="F8" s="20" t="str">
        <f t="shared" si="0"/>
        <v>OSTVARENJE/IZVRŠENJE 
01.2024. - 06.2024.</v>
      </c>
      <c r="G8" s="20" t="str">
        <f t="shared" si="0"/>
        <v>INDEKS
(5)/(2)</v>
      </c>
      <c r="H8" s="20" t="str">
        <f t="shared" si="0"/>
        <v>INDEKS
(5)/(4)</v>
      </c>
      <c r="I8" s="21" t="s">
        <v>249</v>
      </c>
      <c r="J8" s="21" t="s">
        <v>250</v>
      </c>
    </row>
    <row r="9" spans="1:15" s="24" customFormat="1" ht="15" x14ac:dyDescent="0.25">
      <c r="A9" s="139">
        <v>1</v>
      </c>
      <c r="B9" s="139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  <c r="L9"/>
    </row>
    <row r="10" spans="1:15" s="24" customFormat="1" ht="15" hidden="1" x14ac:dyDescent="0.25">
      <c r="B10" s="25" t="s">
        <v>240</v>
      </c>
      <c r="C10" s="26">
        <f t="shared" ref="C10:H10" si="1">C13</f>
        <v>111671791.87</v>
      </c>
      <c r="D10" s="26">
        <f t="shared" si="1"/>
        <v>158920000</v>
      </c>
      <c r="E10" s="26">
        <f t="shared" si="1"/>
        <v>158920000</v>
      </c>
      <c r="F10" s="26">
        <f t="shared" si="1"/>
        <v>47018398.759999998</v>
      </c>
      <c r="G10" s="26">
        <f t="shared" si="1"/>
        <v>42.1040962741382</v>
      </c>
      <c r="H10" s="26">
        <f t="shared" si="1"/>
        <v>29.586206116284899</v>
      </c>
      <c r="I10"/>
      <c r="J10"/>
      <c r="K10"/>
      <c r="L10"/>
    </row>
    <row r="11" spans="1:15" ht="38.25" hidden="1" x14ac:dyDescent="0.25">
      <c r="A11" s="27" t="s">
        <v>25</v>
      </c>
      <c r="B11" s="27" t="s">
        <v>25</v>
      </c>
      <c r="C11" s="28" t="s">
        <v>26</v>
      </c>
      <c r="D11" s="28" t="s">
        <v>251</v>
      </c>
      <c r="E11" s="28" t="s">
        <v>28</v>
      </c>
      <c r="F11" s="28" t="s">
        <v>29</v>
      </c>
      <c r="G11" s="28" t="s">
        <v>81</v>
      </c>
      <c r="H11" s="28" t="s">
        <v>30</v>
      </c>
      <c r="I11"/>
      <c r="J11"/>
      <c r="K11"/>
      <c r="L11"/>
    </row>
    <row r="12" spans="1:15" ht="15" hidden="1" x14ac:dyDescent="0.25">
      <c r="A12" s="27" t="s">
        <v>252</v>
      </c>
      <c r="B12" s="27" t="s">
        <v>25</v>
      </c>
      <c r="C12" s="29" t="s">
        <v>32</v>
      </c>
      <c r="D12" s="29" t="s">
        <v>32</v>
      </c>
      <c r="E12" s="29" t="s">
        <v>32</v>
      </c>
      <c r="F12" s="29" t="s">
        <v>32</v>
      </c>
      <c r="G12" s="29" t="s">
        <v>25</v>
      </c>
      <c r="H12" s="29" t="s">
        <v>25</v>
      </c>
      <c r="I12"/>
      <c r="J12"/>
      <c r="K12"/>
      <c r="L12"/>
    </row>
    <row r="13" spans="1:15" ht="15" hidden="1" x14ac:dyDescent="0.25">
      <c r="A13" s="30" t="s">
        <v>253</v>
      </c>
      <c r="B13" s="30" t="s">
        <v>25</v>
      </c>
      <c r="C13" s="31">
        <v>111671791.87</v>
      </c>
      <c r="D13" s="32">
        <v>158920000</v>
      </c>
      <c r="E13" s="32">
        <v>158920000</v>
      </c>
      <c r="F13" s="31">
        <v>47018398.759999998</v>
      </c>
      <c r="G13" s="31">
        <v>42.1040962741382</v>
      </c>
      <c r="H13" s="31">
        <v>29.586206116284899</v>
      </c>
      <c r="I13"/>
      <c r="J13"/>
      <c r="K13"/>
      <c r="L13"/>
    </row>
    <row r="14" spans="1:15" hidden="1" x14ac:dyDescent="0.2">
      <c r="A14" s="53" t="s">
        <v>253</v>
      </c>
      <c r="B14" s="54" t="s">
        <v>25</v>
      </c>
      <c r="C14" s="40">
        <v>-111671791.87</v>
      </c>
      <c r="D14" s="41">
        <v>-158920000</v>
      </c>
      <c r="E14" s="41">
        <v>-158920000</v>
      </c>
      <c r="F14" s="40">
        <v>-47018398.759999998</v>
      </c>
      <c r="G14" s="40">
        <v>42.1040962741382</v>
      </c>
      <c r="H14" s="40">
        <v>29.586206116284899</v>
      </c>
      <c r="I14" s="42"/>
      <c r="J14" s="42"/>
      <c r="K14" s="42"/>
      <c r="L14" s="42"/>
      <c r="M14" s="50"/>
      <c r="N14" s="50"/>
      <c r="O14" s="50"/>
    </row>
    <row r="15" spans="1:15" x14ac:dyDescent="0.2">
      <c r="A15" s="73" t="s">
        <v>254</v>
      </c>
      <c r="B15" s="74" t="s">
        <v>255</v>
      </c>
      <c r="C15" s="35">
        <f>+C16+C22</f>
        <v>101671791.87</v>
      </c>
      <c r="D15" s="36">
        <v>158920000</v>
      </c>
      <c r="E15" s="36">
        <v>158920000</v>
      </c>
      <c r="F15" s="35">
        <f>+F16+F22</f>
        <v>56606625.289999999</v>
      </c>
      <c r="G15" s="35">
        <f>+F15/C15*100</f>
        <v>55.675841104854918</v>
      </c>
      <c r="H15" s="35">
        <f>+F15/E15*100</f>
        <v>35.61957292348351</v>
      </c>
      <c r="I15" s="37"/>
      <c r="J15" s="37"/>
      <c r="K15" s="37"/>
      <c r="L15" s="37"/>
      <c r="M15" s="59"/>
      <c r="N15" s="59"/>
      <c r="O15" s="66"/>
    </row>
    <row r="16" spans="1:15" x14ac:dyDescent="0.2">
      <c r="A16" s="43" t="s">
        <v>256</v>
      </c>
      <c r="B16" s="44" t="s">
        <v>257</v>
      </c>
      <c r="C16" s="40">
        <v>57692757.420000002</v>
      </c>
      <c r="D16" s="41">
        <v>88000000</v>
      </c>
      <c r="E16" s="41">
        <v>88000000</v>
      </c>
      <c r="F16" s="40">
        <f>+F17</f>
        <v>46788458.759999998</v>
      </c>
      <c r="G16" s="40">
        <f>+F16/C16*100</f>
        <v>81.099362991757644</v>
      </c>
      <c r="H16" s="40">
        <f>+F16/E16*100</f>
        <v>53.168703136363639</v>
      </c>
      <c r="I16" s="40"/>
      <c r="J16" s="68"/>
      <c r="K16" s="42"/>
      <c r="L16" s="42"/>
      <c r="M16" s="50"/>
      <c r="N16" s="50"/>
      <c r="O16" s="50"/>
    </row>
    <row r="17" spans="1:15" ht="25.5" x14ac:dyDescent="0.2">
      <c r="A17" s="46" t="s">
        <v>258</v>
      </c>
      <c r="B17" s="44" t="s">
        <v>259</v>
      </c>
      <c r="C17" s="40">
        <v>43093248.5</v>
      </c>
      <c r="D17" s="45"/>
      <c r="E17" s="45"/>
      <c r="F17" s="40">
        <f>F18+F19</f>
        <v>46788458.759999998</v>
      </c>
      <c r="G17" s="40">
        <f>+F17/C17*100</f>
        <v>108.57491692695203</v>
      </c>
      <c r="H17" s="45"/>
      <c r="I17" s="42"/>
      <c r="J17" s="42"/>
      <c r="K17" s="42"/>
      <c r="L17" s="42"/>
      <c r="M17" s="50"/>
      <c r="N17" s="50"/>
      <c r="O17" s="50"/>
    </row>
    <row r="18" spans="1:15" ht="25.5" x14ac:dyDescent="0.2">
      <c r="A18" s="57" t="s">
        <v>260</v>
      </c>
      <c r="B18" s="44" t="s">
        <v>261</v>
      </c>
      <c r="C18" s="40">
        <v>31777113.609999999</v>
      </c>
      <c r="D18" s="45"/>
      <c r="E18" s="45"/>
      <c r="F18" s="72">
        <v>33489875.489999998</v>
      </c>
      <c r="G18" s="40">
        <f>+F18/C18*100</f>
        <v>105.38992276334692</v>
      </c>
      <c r="H18" s="45"/>
      <c r="I18" s="75">
        <v>33489875.489999998</v>
      </c>
      <c r="J18" s="75">
        <v>33489915.489999998</v>
      </c>
      <c r="K18" s="76">
        <f>+J18-I18</f>
        <v>40</v>
      </c>
      <c r="L18" s="42"/>
      <c r="M18" s="50"/>
      <c r="N18" s="50"/>
      <c r="O18" s="50"/>
    </row>
    <row r="19" spans="1:15" x14ac:dyDescent="0.2">
      <c r="A19" s="57" t="s">
        <v>262</v>
      </c>
      <c r="B19" s="44" t="s">
        <v>263</v>
      </c>
      <c r="C19" s="40">
        <v>11316134.890000001</v>
      </c>
      <c r="D19" s="45"/>
      <c r="E19" s="45"/>
      <c r="F19" s="40">
        <v>13298583.27</v>
      </c>
      <c r="G19" s="40">
        <f>+F19/C19*100</f>
        <v>117.51877650161167</v>
      </c>
      <c r="H19" s="45"/>
      <c r="I19" s="42"/>
      <c r="J19" s="42"/>
      <c r="K19" s="42"/>
      <c r="L19" s="42"/>
      <c r="M19" s="50"/>
      <c r="N19" s="50"/>
      <c r="O19" s="50"/>
    </row>
    <row r="20" spans="1:15" x14ac:dyDescent="0.2">
      <c r="A20" s="46" t="s">
        <v>264</v>
      </c>
      <c r="B20" s="44" t="s">
        <v>265</v>
      </c>
      <c r="C20" s="40">
        <v>14599508.92</v>
      </c>
      <c r="D20" s="45"/>
      <c r="E20" s="45"/>
      <c r="F20" s="45"/>
      <c r="G20" s="45"/>
      <c r="H20" s="45"/>
      <c r="I20" s="42"/>
      <c r="J20" s="42"/>
      <c r="K20" s="42"/>
      <c r="L20" s="42"/>
      <c r="M20" s="50"/>
      <c r="N20" s="50"/>
      <c r="O20" s="50"/>
    </row>
    <row r="21" spans="1:15" ht="25.5" x14ac:dyDescent="0.2">
      <c r="A21" s="57" t="s">
        <v>266</v>
      </c>
      <c r="B21" s="44" t="s">
        <v>267</v>
      </c>
      <c r="C21" s="40">
        <v>14599508.92</v>
      </c>
      <c r="D21" s="45"/>
      <c r="E21" s="45"/>
      <c r="F21" s="45"/>
      <c r="G21" s="45"/>
      <c r="H21" s="45"/>
      <c r="I21" s="42"/>
      <c r="J21" s="42"/>
      <c r="K21" s="42"/>
      <c r="L21" s="42"/>
      <c r="M21" s="50"/>
      <c r="N21" s="50"/>
      <c r="O21" s="50"/>
    </row>
    <row r="22" spans="1:15" x14ac:dyDescent="0.2">
      <c r="A22" s="43" t="s">
        <v>268</v>
      </c>
      <c r="B22" s="44" t="s">
        <v>269</v>
      </c>
      <c r="C22" s="40">
        <f>+C23</f>
        <v>43979034.450000003</v>
      </c>
      <c r="D22" s="41">
        <v>70920000</v>
      </c>
      <c r="E22" s="41">
        <v>70920000</v>
      </c>
      <c r="F22" s="40">
        <v>9818166.5299999993</v>
      </c>
      <c r="G22" s="40">
        <f>+F22/C22*100</f>
        <v>22.324652309414216</v>
      </c>
      <c r="H22" s="40">
        <f>+F22/E22*100</f>
        <v>13.844002439368303</v>
      </c>
      <c r="I22" s="42"/>
      <c r="J22" s="42"/>
      <c r="K22" s="42"/>
      <c r="L22" s="42"/>
      <c r="M22" s="50"/>
      <c r="N22" s="50"/>
      <c r="O22" s="50"/>
    </row>
    <row r="23" spans="1:15" ht="25.5" x14ac:dyDescent="0.2">
      <c r="A23" s="46" t="s">
        <v>270</v>
      </c>
      <c r="B23" s="44" t="s">
        <v>271</v>
      </c>
      <c r="C23" s="40">
        <f>+C24</f>
        <v>43979034.450000003</v>
      </c>
      <c r="D23" s="45"/>
      <c r="E23" s="45"/>
      <c r="F23" s="40">
        <v>9818166.5299999993</v>
      </c>
      <c r="G23" s="40">
        <v>0.42590609917810002</v>
      </c>
      <c r="H23" s="45"/>
      <c r="I23" s="42"/>
      <c r="J23" s="42"/>
      <c r="K23" s="42"/>
      <c r="L23" s="42"/>
      <c r="M23" s="50"/>
      <c r="N23" s="50"/>
      <c r="O23" s="50"/>
    </row>
    <row r="24" spans="1:15" x14ac:dyDescent="0.2">
      <c r="A24" s="57" t="s">
        <v>272</v>
      </c>
      <c r="B24" s="44" t="s">
        <v>273</v>
      </c>
      <c r="C24" s="40">
        <v>43979034.450000003</v>
      </c>
      <c r="D24" s="45"/>
      <c r="E24" s="45"/>
      <c r="F24" s="40">
        <v>9818166.5299999993</v>
      </c>
      <c r="G24" s="40">
        <v>0.42590609917810002</v>
      </c>
      <c r="H24" s="45"/>
      <c r="I24" s="42"/>
      <c r="J24" s="42"/>
      <c r="K24" s="42"/>
      <c r="L24" s="42"/>
      <c r="M24" s="50"/>
      <c r="N24" s="50"/>
      <c r="O24" s="50"/>
    </row>
    <row r="25" spans="1:15" hidden="1" x14ac:dyDescent="0.2">
      <c r="A25" s="77" t="s">
        <v>274</v>
      </c>
      <c r="B25" s="77" t="s">
        <v>25</v>
      </c>
      <c r="C25" s="31">
        <f>+C27</f>
        <v>61126052.25</v>
      </c>
      <c r="D25" s="32">
        <v>100900000</v>
      </c>
      <c r="E25" s="32">
        <v>100900000</v>
      </c>
      <c r="F25" s="31">
        <v>14289543.27</v>
      </c>
      <c r="G25" s="31">
        <v>20.090449023901801</v>
      </c>
      <c r="H25" s="31">
        <v>14.162084509415299</v>
      </c>
      <c r="I25" s="42"/>
      <c r="J25" s="42"/>
      <c r="K25" s="42"/>
      <c r="L25" s="42"/>
      <c r="M25" s="50"/>
      <c r="N25" s="50"/>
      <c r="O25" s="50"/>
    </row>
    <row r="26" spans="1:15" hidden="1" x14ac:dyDescent="0.2">
      <c r="A26" s="53" t="s">
        <v>274</v>
      </c>
      <c r="B26" s="54" t="s">
        <v>25</v>
      </c>
      <c r="C26" s="40">
        <f>C27</f>
        <v>61126052.25</v>
      </c>
      <c r="D26" s="41">
        <v>100900000</v>
      </c>
      <c r="E26" s="41">
        <v>100900000</v>
      </c>
      <c r="F26" s="40">
        <v>14289543.27</v>
      </c>
      <c r="G26" s="40">
        <v>20.090449023901801</v>
      </c>
      <c r="H26" s="40">
        <v>14.162084509415299</v>
      </c>
      <c r="I26" s="42"/>
      <c r="J26" s="42"/>
      <c r="K26" s="42"/>
      <c r="L26" s="42"/>
      <c r="M26" s="50"/>
      <c r="N26" s="50"/>
      <c r="O26" s="50"/>
    </row>
    <row r="27" spans="1:15" x14ac:dyDescent="0.2">
      <c r="A27" s="73" t="s">
        <v>275</v>
      </c>
      <c r="B27" s="74" t="s">
        <v>276</v>
      </c>
      <c r="C27" s="35">
        <f>+C28+C34</f>
        <v>61126052.25</v>
      </c>
      <c r="D27" s="36">
        <v>100900000</v>
      </c>
      <c r="E27" s="36">
        <v>100900000</v>
      </c>
      <c r="F27" s="35">
        <v>14289543.27</v>
      </c>
      <c r="G27" s="35">
        <f>+F27/C27*100</f>
        <v>23.37717347025302</v>
      </c>
      <c r="H27" s="35">
        <f>+F27/E27*100</f>
        <v>14.162084509415262</v>
      </c>
      <c r="I27" s="37"/>
      <c r="J27" s="37"/>
      <c r="K27" s="37"/>
      <c r="L27" s="37"/>
      <c r="M27" s="59"/>
      <c r="N27" s="66"/>
      <c r="O27" s="59"/>
    </row>
    <row r="28" spans="1:15" x14ac:dyDescent="0.2">
      <c r="A28" s="43" t="s">
        <v>277</v>
      </c>
      <c r="B28" s="44" t="s">
        <v>278</v>
      </c>
      <c r="C28" s="40">
        <f>+C29</f>
        <v>61102380.539999999</v>
      </c>
      <c r="D28" s="41">
        <v>100650000</v>
      </c>
      <c r="E28" s="41">
        <v>100650000</v>
      </c>
      <c r="F28" s="40">
        <v>14273521.02</v>
      </c>
      <c r="G28" s="40">
        <v>20.074603566852701</v>
      </c>
      <c r="H28" s="35">
        <f>+F28/E28*100</f>
        <v>14.181342295081967</v>
      </c>
      <c r="I28" s="42"/>
      <c r="J28" s="42"/>
      <c r="K28" s="42"/>
      <c r="L28" s="42"/>
      <c r="M28" s="50"/>
      <c r="N28" s="50"/>
      <c r="O28" s="50"/>
    </row>
    <row r="29" spans="1:15" ht="25.5" x14ac:dyDescent="0.2">
      <c r="A29" s="46" t="s">
        <v>279</v>
      </c>
      <c r="B29" s="44" t="s">
        <v>280</v>
      </c>
      <c r="C29" s="40">
        <f>+C30+C31</f>
        <v>61102380.539999999</v>
      </c>
      <c r="D29" s="45"/>
      <c r="E29" s="45"/>
      <c r="F29" s="40">
        <v>14273521.02</v>
      </c>
      <c r="G29" s="40">
        <v>23.360008061643299</v>
      </c>
      <c r="H29" s="45"/>
      <c r="I29" s="42"/>
      <c r="J29" s="42"/>
      <c r="K29" s="42"/>
      <c r="L29" s="42"/>
      <c r="M29" s="50"/>
      <c r="N29" s="50"/>
      <c r="O29" s="50"/>
    </row>
    <row r="30" spans="1:15" ht="25.5" x14ac:dyDescent="0.2">
      <c r="A30" s="57" t="s">
        <v>281</v>
      </c>
      <c r="B30" s="44" t="s">
        <v>282</v>
      </c>
      <c r="C30" s="40">
        <v>27697922.84</v>
      </c>
      <c r="D30" s="45"/>
      <c r="E30" s="45"/>
      <c r="F30" s="40">
        <v>6194269.4500000002</v>
      </c>
      <c r="G30" s="40">
        <f>+F30/C30*100</f>
        <v>22.363660574050471</v>
      </c>
      <c r="H30" s="45"/>
      <c r="I30" s="42"/>
      <c r="J30" s="42"/>
      <c r="K30" s="42"/>
      <c r="L30" s="42"/>
      <c r="M30" s="50"/>
      <c r="N30" s="50"/>
      <c r="O30" s="50"/>
    </row>
    <row r="31" spans="1:15" x14ac:dyDescent="0.2">
      <c r="A31" s="57" t="s">
        <v>283</v>
      </c>
      <c r="B31" s="44" t="s">
        <v>284</v>
      </c>
      <c r="C31" s="40">
        <v>33404457.699999999</v>
      </c>
      <c r="D31" s="45"/>
      <c r="E31" s="45"/>
      <c r="F31" s="40">
        <v>8079251.5700000003</v>
      </c>
      <c r="G31" s="40">
        <f>+F31/C31*100</f>
        <v>24.1861479762924</v>
      </c>
      <c r="H31" s="45"/>
      <c r="I31" s="42"/>
      <c r="J31" s="42"/>
      <c r="K31" s="42"/>
      <c r="L31" s="42"/>
      <c r="M31" s="50"/>
      <c r="N31" s="50"/>
      <c r="O31" s="50"/>
    </row>
    <row r="32" spans="1:15" x14ac:dyDescent="0.2">
      <c r="A32" s="46" t="s">
        <v>285</v>
      </c>
      <c r="B32" s="44" t="s">
        <v>286</v>
      </c>
      <c r="C32" s="40">
        <v>0</v>
      </c>
      <c r="D32" s="45"/>
      <c r="E32" s="45"/>
      <c r="F32" s="45"/>
      <c r="G32" s="45"/>
      <c r="H32" s="45"/>
      <c r="I32" s="42"/>
      <c r="J32" s="42"/>
      <c r="K32" s="42"/>
      <c r="L32" s="42"/>
      <c r="M32" s="50"/>
      <c r="N32" s="50"/>
      <c r="O32" s="50"/>
    </row>
    <row r="33" spans="1:15" ht="25.5" x14ac:dyDescent="0.2">
      <c r="A33" s="57" t="s">
        <v>287</v>
      </c>
      <c r="B33" s="44" t="s">
        <v>288</v>
      </c>
      <c r="C33" s="40">
        <v>0</v>
      </c>
      <c r="D33" s="45"/>
      <c r="E33" s="45"/>
      <c r="F33" s="45"/>
      <c r="G33" s="45"/>
      <c r="H33" s="45"/>
      <c r="I33" s="50"/>
      <c r="J33" s="50"/>
      <c r="K33" s="50"/>
      <c r="L33" s="50"/>
      <c r="M33" s="50"/>
      <c r="N33" s="50"/>
      <c r="O33" s="50"/>
    </row>
    <row r="34" spans="1:15" x14ac:dyDescent="0.2">
      <c r="A34" s="43" t="s">
        <v>289</v>
      </c>
      <c r="B34" s="44" t="s">
        <v>290</v>
      </c>
      <c r="C34" s="40">
        <v>23671.71</v>
      </c>
      <c r="D34" s="41">
        <v>250000</v>
      </c>
      <c r="E34" s="41">
        <v>250000</v>
      </c>
      <c r="F34" s="40">
        <v>16022.25</v>
      </c>
      <c r="G34" s="40">
        <f>+F34/C34*100</f>
        <v>67.68522426136515</v>
      </c>
      <c r="H34" s="40">
        <f>+F34/E34*100</f>
        <v>6.4088999999999992</v>
      </c>
      <c r="I34" s="50"/>
      <c r="J34" s="50"/>
      <c r="K34" s="50"/>
      <c r="L34" s="50"/>
      <c r="M34" s="50"/>
      <c r="N34" s="50"/>
      <c r="O34" s="50"/>
    </row>
    <row r="35" spans="1:15" ht="25.5" x14ac:dyDescent="0.2">
      <c r="A35" s="46" t="s">
        <v>291</v>
      </c>
      <c r="B35" s="44" t="s">
        <v>292</v>
      </c>
      <c r="C35" s="40">
        <v>23671.71</v>
      </c>
      <c r="D35" s="45"/>
      <c r="E35" s="45"/>
      <c r="F35" s="40">
        <v>16022.25</v>
      </c>
      <c r="G35" s="40">
        <v>67.685224261365207</v>
      </c>
      <c r="H35" s="45"/>
      <c r="I35" s="50"/>
      <c r="J35" s="50"/>
      <c r="K35" s="50"/>
      <c r="L35" s="50"/>
      <c r="M35" s="50"/>
      <c r="N35" s="50"/>
      <c r="O35" s="50"/>
    </row>
    <row r="36" spans="1:15" ht="25.5" x14ac:dyDescent="0.2">
      <c r="A36" s="57" t="s">
        <v>293</v>
      </c>
      <c r="B36" s="44" t="s">
        <v>294</v>
      </c>
      <c r="C36" s="40">
        <v>23671.71</v>
      </c>
      <c r="D36" s="45"/>
      <c r="E36" s="45"/>
      <c r="F36" s="40">
        <v>16022.25</v>
      </c>
      <c r="G36" s="40">
        <v>67.685224261365207</v>
      </c>
      <c r="H36" s="45"/>
      <c r="I36" s="50"/>
      <c r="J36" s="50"/>
      <c r="K36" s="50"/>
      <c r="L36" s="50"/>
      <c r="M36" s="50"/>
      <c r="N36" s="50"/>
      <c r="O36" s="50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C6F2-DC68-46EF-B5F4-35E3924BEF46}">
  <sheetPr>
    <pageSetUpPr fitToPage="1"/>
  </sheetPr>
  <dimension ref="A1:O27"/>
  <sheetViews>
    <sheetView topLeftCell="A4" workbookViewId="0">
      <selection activeCell="F24" sqref="F24"/>
    </sheetView>
  </sheetViews>
  <sheetFormatPr defaultRowHeight="12.75" x14ac:dyDescent="0.2"/>
  <cols>
    <col min="1" max="1" width="15.85546875" style="51" customWidth="1"/>
    <col min="2" max="2" width="50.7109375" style="60" customWidth="1"/>
    <col min="3" max="3" width="20.140625" style="61" customWidth="1"/>
    <col min="4" max="5" width="17.7109375" style="62" bestFit="1" customWidth="1"/>
    <col min="6" max="6" width="19" style="61" customWidth="1"/>
    <col min="7" max="7" width="17.140625" style="61" customWidth="1"/>
    <col min="8" max="8" width="18.42578125" style="61" bestFit="1" customWidth="1"/>
    <col min="9" max="9" width="15.5703125" style="51" hidden="1" customWidth="1"/>
    <col min="10" max="10" width="14.42578125" style="51" hidden="1" customWidth="1"/>
    <col min="11" max="11" width="15.42578125" style="51" hidden="1" customWidth="1"/>
    <col min="12" max="12" width="9.42578125" style="51" bestFit="1" customWidth="1"/>
    <col min="13" max="256" width="9.140625" style="51"/>
    <col min="257" max="257" width="15.85546875" style="51" customWidth="1"/>
    <col min="258" max="258" width="50.7109375" style="51" customWidth="1"/>
    <col min="259" max="259" width="20.140625" style="51" customWidth="1"/>
    <col min="260" max="261" width="17.7109375" style="51" bestFit="1" customWidth="1"/>
    <col min="262" max="262" width="19" style="51" customWidth="1"/>
    <col min="263" max="263" width="17.140625" style="51" customWidth="1"/>
    <col min="264" max="264" width="18.42578125" style="51" bestFit="1" customWidth="1"/>
    <col min="265" max="265" width="15.5703125" style="51" bestFit="1" customWidth="1"/>
    <col min="266" max="266" width="14.42578125" style="51" bestFit="1" customWidth="1"/>
    <col min="267" max="267" width="15.42578125" style="51" bestFit="1" customWidth="1"/>
    <col min="268" max="268" width="9.42578125" style="51" bestFit="1" customWidth="1"/>
    <col min="269" max="512" width="9.140625" style="51"/>
    <col min="513" max="513" width="15.85546875" style="51" customWidth="1"/>
    <col min="514" max="514" width="50.7109375" style="51" customWidth="1"/>
    <col min="515" max="515" width="20.140625" style="51" customWidth="1"/>
    <col min="516" max="517" width="17.7109375" style="51" bestFit="1" customWidth="1"/>
    <col min="518" max="518" width="19" style="51" customWidth="1"/>
    <col min="519" max="519" width="17.140625" style="51" customWidth="1"/>
    <col min="520" max="520" width="18.42578125" style="51" bestFit="1" customWidth="1"/>
    <col min="521" max="521" width="15.5703125" style="51" bestFit="1" customWidth="1"/>
    <col min="522" max="522" width="14.42578125" style="51" bestFit="1" customWidth="1"/>
    <col min="523" max="523" width="15.42578125" style="51" bestFit="1" customWidth="1"/>
    <col min="524" max="524" width="9.42578125" style="51" bestFit="1" customWidth="1"/>
    <col min="525" max="768" width="9.140625" style="51"/>
    <col min="769" max="769" width="15.85546875" style="51" customWidth="1"/>
    <col min="770" max="770" width="50.7109375" style="51" customWidth="1"/>
    <col min="771" max="771" width="20.140625" style="51" customWidth="1"/>
    <col min="772" max="773" width="17.7109375" style="51" bestFit="1" customWidth="1"/>
    <col min="774" max="774" width="19" style="51" customWidth="1"/>
    <col min="775" max="775" width="17.140625" style="51" customWidth="1"/>
    <col min="776" max="776" width="18.42578125" style="51" bestFit="1" customWidth="1"/>
    <col min="777" max="777" width="15.5703125" style="51" bestFit="1" customWidth="1"/>
    <col min="778" max="778" width="14.42578125" style="51" bestFit="1" customWidth="1"/>
    <col min="779" max="779" width="15.42578125" style="51" bestFit="1" customWidth="1"/>
    <col min="780" max="780" width="9.42578125" style="51" bestFit="1" customWidth="1"/>
    <col min="781" max="1024" width="9.140625" style="51"/>
    <col min="1025" max="1025" width="15.85546875" style="51" customWidth="1"/>
    <col min="1026" max="1026" width="50.7109375" style="51" customWidth="1"/>
    <col min="1027" max="1027" width="20.140625" style="51" customWidth="1"/>
    <col min="1028" max="1029" width="17.7109375" style="51" bestFit="1" customWidth="1"/>
    <col min="1030" max="1030" width="19" style="51" customWidth="1"/>
    <col min="1031" max="1031" width="17.140625" style="51" customWidth="1"/>
    <col min="1032" max="1032" width="18.42578125" style="51" bestFit="1" customWidth="1"/>
    <col min="1033" max="1033" width="15.5703125" style="51" bestFit="1" customWidth="1"/>
    <col min="1034" max="1034" width="14.42578125" style="51" bestFit="1" customWidth="1"/>
    <col min="1035" max="1035" width="15.42578125" style="51" bestFit="1" customWidth="1"/>
    <col min="1036" max="1036" width="9.42578125" style="51" bestFit="1" customWidth="1"/>
    <col min="1037" max="1280" width="9.140625" style="51"/>
    <col min="1281" max="1281" width="15.85546875" style="51" customWidth="1"/>
    <col min="1282" max="1282" width="50.7109375" style="51" customWidth="1"/>
    <col min="1283" max="1283" width="20.140625" style="51" customWidth="1"/>
    <col min="1284" max="1285" width="17.7109375" style="51" bestFit="1" customWidth="1"/>
    <col min="1286" max="1286" width="19" style="51" customWidth="1"/>
    <col min="1287" max="1287" width="17.140625" style="51" customWidth="1"/>
    <col min="1288" max="1288" width="18.42578125" style="51" bestFit="1" customWidth="1"/>
    <col min="1289" max="1289" width="15.5703125" style="51" bestFit="1" customWidth="1"/>
    <col min="1290" max="1290" width="14.42578125" style="51" bestFit="1" customWidth="1"/>
    <col min="1291" max="1291" width="15.42578125" style="51" bestFit="1" customWidth="1"/>
    <col min="1292" max="1292" width="9.42578125" style="51" bestFit="1" customWidth="1"/>
    <col min="1293" max="1536" width="9.140625" style="51"/>
    <col min="1537" max="1537" width="15.85546875" style="51" customWidth="1"/>
    <col min="1538" max="1538" width="50.7109375" style="51" customWidth="1"/>
    <col min="1539" max="1539" width="20.140625" style="51" customWidth="1"/>
    <col min="1540" max="1541" width="17.7109375" style="51" bestFit="1" customWidth="1"/>
    <col min="1542" max="1542" width="19" style="51" customWidth="1"/>
    <col min="1543" max="1543" width="17.140625" style="51" customWidth="1"/>
    <col min="1544" max="1544" width="18.42578125" style="51" bestFit="1" customWidth="1"/>
    <col min="1545" max="1545" width="15.5703125" style="51" bestFit="1" customWidth="1"/>
    <col min="1546" max="1546" width="14.42578125" style="51" bestFit="1" customWidth="1"/>
    <col min="1547" max="1547" width="15.42578125" style="51" bestFit="1" customWidth="1"/>
    <col min="1548" max="1548" width="9.42578125" style="51" bestFit="1" customWidth="1"/>
    <col min="1549" max="1792" width="9.140625" style="51"/>
    <col min="1793" max="1793" width="15.85546875" style="51" customWidth="1"/>
    <col min="1794" max="1794" width="50.7109375" style="51" customWidth="1"/>
    <col min="1795" max="1795" width="20.140625" style="51" customWidth="1"/>
    <col min="1796" max="1797" width="17.7109375" style="51" bestFit="1" customWidth="1"/>
    <col min="1798" max="1798" width="19" style="51" customWidth="1"/>
    <col min="1799" max="1799" width="17.140625" style="51" customWidth="1"/>
    <col min="1800" max="1800" width="18.42578125" style="51" bestFit="1" customWidth="1"/>
    <col min="1801" max="1801" width="15.5703125" style="51" bestFit="1" customWidth="1"/>
    <col min="1802" max="1802" width="14.42578125" style="51" bestFit="1" customWidth="1"/>
    <col min="1803" max="1803" width="15.42578125" style="51" bestFit="1" customWidth="1"/>
    <col min="1804" max="1804" width="9.42578125" style="51" bestFit="1" customWidth="1"/>
    <col min="1805" max="2048" width="9.140625" style="51"/>
    <col min="2049" max="2049" width="15.85546875" style="51" customWidth="1"/>
    <col min="2050" max="2050" width="50.7109375" style="51" customWidth="1"/>
    <col min="2051" max="2051" width="20.140625" style="51" customWidth="1"/>
    <col min="2052" max="2053" width="17.7109375" style="51" bestFit="1" customWidth="1"/>
    <col min="2054" max="2054" width="19" style="51" customWidth="1"/>
    <col min="2055" max="2055" width="17.140625" style="51" customWidth="1"/>
    <col min="2056" max="2056" width="18.42578125" style="51" bestFit="1" customWidth="1"/>
    <col min="2057" max="2057" width="15.5703125" style="51" bestFit="1" customWidth="1"/>
    <col min="2058" max="2058" width="14.42578125" style="51" bestFit="1" customWidth="1"/>
    <col min="2059" max="2059" width="15.42578125" style="51" bestFit="1" customWidth="1"/>
    <col min="2060" max="2060" width="9.42578125" style="51" bestFit="1" customWidth="1"/>
    <col min="2061" max="2304" width="9.140625" style="51"/>
    <col min="2305" max="2305" width="15.85546875" style="51" customWidth="1"/>
    <col min="2306" max="2306" width="50.7109375" style="51" customWidth="1"/>
    <col min="2307" max="2307" width="20.140625" style="51" customWidth="1"/>
    <col min="2308" max="2309" width="17.7109375" style="51" bestFit="1" customWidth="1"/>
    <col min="2310" max="2310" width="19" style="51" customWidth="1"/>
    <col min="2311" max="2311" width="17.140625" style="51" customWidth="1"/>
    <col min="2312" max="2312" width="18.42578125" style="51" bestFit="1" customWidth="1"/>
    <col min="2313" max="2313" width="15.5703125" style="51" bestFit="1" customWidth="1"/>
    <col min="2314" max="2314" width="14.42578125" style="51" bestFit="1" customWidth="1"/>
    <col min="2315" max="2315" width="15.42578125" style="51" bestFit="1" customWidth="1"/>
    <col min="2316" max="2316" width="9.42578125" style="51" bestFit="1" customWidth="1"/>
    <col min="2317" max="2560" width="9.140625" style="51"/>
    <col min="2561" max="2561" width="15.85546875" style="51" customWidth="1"/>
    <col min="2562" max="2562" width="50.7109375" style="51" customWidth="1"/>
    <col min="2563" max="2563" width="20.140625" style="51" customWidth="1"/>
    <col min="2564" max="2565" width="17.7109375" style="51" bestFit="1" customWidth="1"/>
    <col min="2566" max="2566" width="19" style="51" customWidth="1"/>
    <col min="2567" max="2567" width="17.140625" style="51" customWidth="1"/>
    <col min="2568" max="2568" width="18.42578125" style="51" bestFit="1" customWidth="1"/>
    <col min="2569" max="2569" width="15.5703125" style="51" bestFit="1" customWidth="1"/>
    <col min="2570" max="2570" width="14.42578125" style="51" bestFit="1" customWidth="1"/>
    <col min="2571" max="2571" width="15.42578125" style="51" bestFit="1" customWidth="1"/>
    <col min="2572" max="2572" width="9.42578125" style="51" bestFit="1" customWidth="1"/>
    <col min="2573" max="2816" width="9.140625" style="51"/>
    <col min="2817" max="2817" width="15.85546875" style="51" customWidth="1"/>
    <col min="2818" max="2818" width="50.7109375" style="51" customWidth="1"/>
    <col min="2819" max="2819" width="20.140625" style="51" customWidth="1"/>
    <col min="2820" max="2821" width="17.7109375" style="51" bestFit="1" customWidth="1"/>
    <col min="2822" max="2822" width="19" style="51" customWidth="1"/>
    <col min="2823" max="2823" width="17.140625" style="51" customWidth="1"/>
    <col min="2824" max="2824" width="18.42578125" style="51" bestFit="1" customWidth="1"/>
    <col min="2825" max="2825" width="15.5703125" style="51" bestFit="1" customWidth="1"/>
    <col min="2826" max="2826" width="14.42578125" style="51" bestFit="1" customWidth="1"/>
    <col min="2827" max="2827" width="15.42578125" style="51" bestFit="1" customWidth="1"/>
    <col min="2828" max="2828" width="9.42578125" style="51" bestFit="1" customWidth="1"/>
    <col min="2829" max="3072" width="9.140625" style="51"/>
    <col min="3073" max="3073" width="15.85546875" style="51" customWidth="1"/>
    <col min="3074" max="3074" width="50.7109375" style="51" customWidth="1"/>
    <col min="3075" max="3075" width="20.140625" style="51" customWidth="1"/>
    <col min="3076" max="3077" width="17.7109375" style="51" bestFit="1" customWidth="1"/>
    <col min="3078" max="3078" width="19" style="51" customWidth="1"/>
    <col min="3079" max="3079" width="17.140625" style="51" customWidth="1"/>
    <col min="3080" max="3080" width="18.42578125" style="51" bestFit="1" customWidth="1"/>
    <col min="3081" max="3081" width="15.5703125" style="51" bestFit="1" customWidth="1"/>
    <col min="3082" max="3082" width="14.42578125" style="51" bestFit="1" customWidth="1"/>
    <col min="3083" max="3083" width="15.42578125" style="51" bestFit="1" customWidth="1"/>
    <col min="3084" max="3084" width="9.42578125" style="51" bestFit="1" customWidth="1"/>
    <col min="3085" max="3328" width="9.140625" style="51"/>
    <col min="3329" max="3329" width="15.85546875" style="51" customWidth="1"/>
    <col min="3330" max="3330" width="50.7109375" style="51" customWidth="1"/>
    <col min="3331" max="3331" width="20.140625" style="51" customWidth="1"/>
    <col min="3332" max="3333" width="17.7109375" style="51" bestFit="1" customWidth="1"/>
    <col min="3334" max="3334" width="19" style="51" customWidth="1"/>
    <col min="3335" max="3335" width="17.140625" style="51" customWidth="1"/>
    <col min="3336" max="3336" width="18.42578125" style="51" bestFit="1" customWidth="1"/>
    <col min="3337" max="3337" width="15.5703125" style="51" bestFit="1" customWidth="1"/>
    <col min="3338" max="3338" width="14.42578125" style="51" bestFit="1" customWidth="1"/>
    <col min="3339" max="3339" width="15.42578125" style="51" bestFit="1" customWidth="1"/>
    <col min="3340" max="3340" width="9.42578125" style="51" bestFit="1" customWidth="1"/>
    <col min="3341" max="3584" width="9.140625" style="51"/>
    <col min="3585" max="3585" width="15.85546875" style="51" customWidth="1"/>
    <col min="3586" max="3586" width="50.7109375" style="51" customWidth="1"/>
    <col min="3587" max="3587" width="20.140625" style="51" customWidth="1"/>
    <col min="3588" max="3589" width="17.7109375" style="51" bestFit="1" customWidth="1"/>
    <col min="3590" max="3590" width="19" style="51" customWidth="1"/>
    <col min="3591" max="3591" width="17.140625" style="51" customWidth="1"/>
    <col min="3592" max="3592" width="18.42578125" style="51" bestFit="1" customWidth="1"/>
    <col min="3593" max="3593" width="15.5703125" style="51" bestFit="1" customWidth="1"/>
    <col min="3594" max="3594" width="14.42578125" style="51" bestFit="1" customWidth="1"/>
    <col min="3595" max="3595" width="15.42578125" style="51" bestFit="1" customWidth="1"/>
    <col min="3596" max="3596" width="9.42578125" style="51" bestFit="1" customWidth="1"/>
    <col min="3597" max="3840" width="9.140625" style="51"/>
    <col min="3841" max="3841" width="15.85546875" style="51" customWidth="1"/>
    <col min="3842" max="3842" width="50.7109375" style="51" customWidth="1"/>
    <col min="3843" max="3843" width="20.140625" style="51" customWidth="1"/>
    <col min="3844" max="3845" width="17.7109375" style="51" bestFit="1" customWidth="1"/>
    <col min="3846" max="3846" width="19" style="51" customWidth="1"/>
    <col min="3847" max="3847" width="17.140625" style="51" customWidth="1"/>
    <col min="3848" max="3848" width="18.42578125" style="51" bestFit="1" customWidth="1"/>
    <col min="3849" max="3849" width="15.5703125" style="51" bestFit="1" customWidth="1"/>
    <col min="3850" max="3850" width="14.42578125" style="51" bestFit="1" customWidth="1"/>
    <col min="3851" max="3851" width="15.42578125" style="51" bestFit="1" customWidth="1"/>
    <col min="3852" max="3852" width="9.42578125" style="51" bestFit="1" customWidth="1"/>
    <col min="3853" max="4096" width="9.140625" style="51"/>
    <col min="4097" max="4097" width="15.85546875" style="51" customWidth="1"/>
    <col min="4098" max="4098" width="50.7109375" style="51" customWidth="1"/>
    <col min="4099" max="4099" width="20.140625" style="51" customWidth="1"/>
    <col min="4100" max="4101" width="17.7109375" style="51" bestFit="1" customWidth="1"/>
    <col min="4102" max="4102" width="19" style="51" customWidth="1"/>
    <col min="4103" max="4103" width="17.140625" style="51" customWidth="1"/>
    <col min="4104" max="4104" width="18.42578125" style="51" bestFit="1" customWidth="1"/>
    <col min="4105" max="4105" width="15.5703125" style="51" bestFit="1" customWidth="1"/>
    <col min="4106" max="4106" width="14.42578125" style="51" bestFit="1" customWidth="1"/>
    <col min="4107" max="4107" width="15.42578125" style="51" bestFit="1" customWidth="1"/>
    <col min="4108" max="4108" width="9.42578125" style="51" bestFit="1" customWidth="1"/>
    <col min="4109" max="4352" width="9.140625" style="51"/>
    <col min="4353" max="4353" width="15.85546875" style="51" customWidth="1"/>
    <col min="4354" max="4354" width="50.7109375" style="51" customWidth="1"/>
    <col min="4355" max="4355" width="20.140625" style="51" customWidth="1"/>
    <col min="4356" max="4357" width="17.7109375" style="51" bestFit="1" customWidth="1"/>
    <col min="4358" max="4358" width="19" style="51" customWidth="1"/>
    <col min="4359" max="4359" width="17.140625" style="51" customWidth="1"/>
    <col min="4360" max="4360" width="18.42578125" style="51" bestFit="1" customWidth="1"/>
    <col min="4361" max="4361" width="15.5703125" style="51" bestFit="1" customWidth="1"/>
    <col min="4362" max="4362" width="14.42578125" style="51" bestFit="1" customWidth="1"/>
    <col min="4363" max="4363" width="15.42578125" style="51" bestFit="1" customWidth="1"/>
    <col min="4364" max="4364" width="9.42578125" style="51" bestFit="1" customWidth="1"/>
    <col min="4365" max="4608" width="9.140625" style="51"/>
    <col min="4609" max="4609" width="15.85546875" style="51" customWidth="1"/>
    <col min="4610" max="4610" width="50.7109375" style="51" customWidth="1"/>
    <col min="4611" max="4611" width="20.140625" style="51" customWidth="1"/>
    <col min="4612" max="4613" width="17.7109375" style="51" bestFit="1" customWidth="1"/>
    <col min="4614" max="4614" width="19" style="51" customWidth="1"/>
    <col min="4615" max="4615" width="17.140625" style="51" customWidth="1"/>
    <col min="4616" max="4616" width="18.42578125" style="51" bestFit="1" customWidth="1"/>
    <col min="4617" max="4617" width="15.5703125" style="51" bestFit="1" customWidth="1"/>
    <col min="4618" max="4618" width="14.42578125" style="51" bestFit="1" customWidth="1"/>
    <col min="4619" max="4619" width="15.42578125" style="51" bestFit="1" customWidth="1"/>
    <col min="4620" max="4620" width="9.42578125" style="51" bestFit="1" customWidth="1"/>
    <col min="4621" max="4864" width="9.140625" style="51"/>
    <col min="4865" max="4865" width="15.85546875" style="51" customWidth="1"/>
    <col min="4866" max="4866" width="50.7109375" style="51" customWidth="1"/>
    <col min="4867" max="4867" width="20.140625" style="51" customWidth="1"/>
    <col min="4868" max="4869" width="17.7109375" style="51" bestFit="1" customWidth="1"/>
    <col min="4870" max="4870" width="19" style="51" customWidth="1"/>
    <col min="4871" max="4871" width="17.140625" style="51" customWidth="1"/>
    <col min="4872" max="4872" width="18.42578125" style="51" bestFit="1" customWidth="1"/>
    <col min="4873" max="4873" width="15.5703125" style="51" bestFit="1" customWidth="1"/>
    <col min="4874" max="4874" width="14.42578125" style="51" bestFit="1" customWidth="1"/>
    <col min="4875" max="4875" width="15.42578125" style="51" bestFit="1" customWidth="1"/>
    <col min="4876" max="4876" width="9.42578125" style="51" bestFit="1" customWidth="1"/>
    <col min="4877" max="5120" width="9.140625" style="51"/>
    <col min="5121" max="5121" width="15.85546875" style="51" customWidth="1"/>
    <col min="5122" max="5122" width="50.7109375" style="51" customWidth="1"/>
    <col min="5123" max="5123" width="20.140625" style="51" customWidth="1"/>
    <col min="5124" max="5125" width="17.7109375" style="51" bestFit="1" customWidth="1"/>
    <col min="5126" max="5126" width="19" style="51" customWidth="1"/>
    <col min="5127" max="5127" width="17.140625" style="51" customWidth="1"/>
    <col min="5128" max="5128" width="18.42578125" style="51" bestFit="1" customWidth="1"/>
    <col min="5129" max="5129" width="15.5703125" style="51" bestFit="1" customWidth="1"/>
    <col min="5130" max="5130" width="14.42578125" style="51" bestFit="1" customWidth="1"/>
    <col min="5131" max="5131" width="15.42578125" style="51" bestFit="1" customWidth="1"/>
    <col min="5132" max="5132" width="9.42578125" style="51" bestFit="1" customWidth="1"/>
    <col min="5133" max="5376" width="9.140625" style="51"/>
    <col min="5377" max="5377" width="15.85546875" style="51" customWidth="1"/>
    <col min="5378" max="5378" width="50.7109375" style="51" customWidth="1"/>
    <col min="5379" max="5379" width="20.140625" style="51" customWidth="1"/>
    <col min="5380" max="5381" width="17.7109375" style="51" bestFit="1" customWidth="1"/>
    <col min="5382" max="5382" width="19" style="51" customWidth="1"/>
    <col min="5383" max="5383" width="17.140625" style="51" customWidth="1"/>
    <col min="5384" max="5384" width="18.42578125" style="51" bestFit="1" customWidth="1"/>
    <col min="5385" max="5385" width="15.5703125" style="51" bestFit="1" customWidth="1"/>
    <col min="5386" max="5386" width="14.42578125" style="51" bestFit="1" customWidth="1"/>
    <col min="5387" max="5387" width="15.42578125" style="51" bestFit="1" customWidth="1"/>
    <col min="5388" max="5388" width="9.42578125" style="51" bestFit="1" customWidth="1"/>
    <col min="5389" max="5632" width="9.140625" style="51"/>
    <col min="5633" max="5633" width="15.85546875" style="51" customWidth="1"/>
    <col min="5634" max="5634" width="50.7109375" style="51" customWidth="1"/>
    <col min="5635" max="5635" width="20.140625" style="51" customWidth="1"/>
    <col min="5636" max="5637" width="17.7109375" style="51" bestFit="1" customWidth="1"/>
    <col min="5638" max="5638" width="19" style="51" customWidth="1"/>
    <col min="5639" max="5639" width="17.140625" style="51" customWidth="1"/>
    <col min="5640" max="5640" width="18.42578125" style="51" bestFit="1" customWidth="1"/>
    <col min="5641" max="5641" width="15.5703125" style="51" bestFit="1" customWidth="1"/>
    <col min="5642" max="5642" width="14.42578125" style="51" bestFit="1" customWidth="1"/>
    <col min="5643" max="5643" width="15.42578125" style="51" bestFit="1" customWidth="1"/>
    <col min="5644" max="5644" width="9.42578125" style="51" bestFit="1" customWidth="1"/>
    <col min="5645" max="5888" width="9.140625" style="51"/>
    <col min="5889" max="5889" width="15.85546875" style="51" customWidth="1"/>
    <col min="5890" max="5890" width="50.7109375" style="51" customWidth="1"/>
    <col min="5891" max="5891" width="20.140625" style="51" customWidth="1"/>
    <col min="5892" max="5893" width="17.7109375" style="51" bestFit="1" customWidth="1"/>
    <col min="5894" max="5894" width="19" style="51" customWidth="1"/>
    <col min="5895" max="5895" width="17.140625" style="51" customWidth="1"/>
    <col min="5896" max="5896" width="18.42578125" style="51" bestFit="1" customWidth="1"/>
    <col min="5897" max="5897" width="15.5703125" style="51" bestFit="1" customWidth="1"/>
    <col min="5898" max="5898" width="14.42578125" style="51" bestFit="1" customWidth="1"/>
    <col min="5899" max="5899" width="15.42578125" style="51" bestFit="1" customWidth="1"/>
    <col min="5900" max="5900" width="9.42578125" style="51" bestFit="1" customWidth="1"/>
    <col min="5901" max="6144" width="9.140625" style="51"/>
    <col min="6145" max="6145" width="15.85546875" style="51" customWidth="1"/>
    <col min="6146" max="6146" width="50.7109375" style="51" customWidth="1"/>
    <col min="6147" max="6147" width="20.140625" style="51" customWidth="1"/>
    <col min="6148" max="6149" width="17.7109375" style="51" bestFit="1" customWidth="1"/>
    <col min="6150" max="6150" width="19" style="51" customWidth="1"/>
    <col min="6151" max="6151" width="17.140625" style="51" customWidth="1"/>
    <col min="6152" max="6152" width="18.42578125" style="51" bestFit="1" customWidth="1"/>
    <col min="6153" max="6153" width="15.5703125" style="51" bestFit="1" customWidth="1"/>
    <col min="6154" max="6154" width="14.42578125" style="51" bestFit="1" customWidth="1"/>
    <col min="6155" max="6155" width="15.42578125" style="51" bestFit="1" customWidth="1"/>
    <col min="6156" max="6156" width="9.42578125" style="51" bestFit="1" customWidth="1"/>
    <col min="6157" max="6400" width="9.140625" style="51"/>
    <col min="6401" max="6401" width="15.85546875" style="51" customWidth="1"/>
    <col min="6402" max="6402" width="50.7109375" style="51" customWidth="1"/>
    <col min="6403" max="6403" width="20.140625" style="51" customWidth="1"/>
    <col min="6404" max="6405" width="17.7109375" style="51" bestFit="1" customWidth="1"/>
    <col min="6406" max="6406" width="19" style="51" customWidth="1"/>
    <col min="6407" max="6407" width="17.140625" style="51" customWidth="1"/>
    <col min="6408" max="6408" width="18.42578125" style="51" bestFit="1" customWidth="1"/>
    <col min="6409" max="6409" width="15.5703125" style="51" bestFit="1" customWidth="1"/>
    <col min="6410" max="6410" width="14.42578125" style="51" bestFit="1" customWidth="1"/>
    <col min="6411" max="6411" width="15.42578125" style="51" bestFit="1" customWidth="1"/>
    <col min="6412" max="6412" width="9.42578125" style="51" bestFit="1" customWidth="1"/>
    <col min="6413" max="6656" width="9.140625" style="51"/>
    <col min="6657" max="6657" width="15.85546875" style="51" customWidth="1"/>
    <col min="6658" max="6658" width="50.7109375" style="51" customWidth="1"/>
    <col min="6659" max="6659" width="20.140625" style="51" customWidth="1"/>
    <col min="6660" max="6661" width="17.7109375" style="51" bestFit="1" customWidth="1"/>
    <col min="6662" max="6662" width="19" style="51" customWidth="1"/>
    <col min="6663" max="6663" width="17.140625" style="51" customWidth="1"/>
    <col min="6664" max="6664" width="18.42578125" style="51" bestFit="1" customWidth="1"/>
    <col min="6665" max="6665" width="15.5703125" style="51" bestFit="1" customWidth="1"/>
    <col min="6666" max="6666" width="14.42578125" style="51" bestFit="1" customWidth="1"/>
    <col min="6667" max="6667" width="15.42578125" style="51" bestFit="1" customWidth="1"/>
    <col min="6668" max="6668" width="9.42578125" style="51" bestFit="1" customWidth="1"/>
    <col min="6669" max="6912" width="9.140625" style="51"/>
    <col min="6913" max="6913" width="15.85546875" style="51" customWidth="1"/>
    <col min="6914" max="6914" width="50.7109375" style="51" customWidth="1"/>
    <col min="6915" max="6915" width="20.140625" style="51" customWidth="1"/>
    <col min="6916" max="6917" width="17.7109375" style="51" bestFit="1" customWidth="1"/>
    <col min="6918" max="6918" width="19" style="51" customWidth="1"/>
    <col min="6919" max="6919" width="17.140625" style="51" customWidth="1"/>
    <col min="6920" max="6920" width="18.42578125" style="51" bestFit="1" customWidth="1"/>
    <col min="6921" max="6921" width="15.5703125" style="51" bestFit="1" customWidth="1"/>
    <col min="6922" max="6922" width="14.42578125" style="51" bestFit="1" customWidth="1"/>
    <col min="6923" max="6923" width="15.42578125" style="51" bestFit="1" customWidth="1"/>
    <col min="6924" max="6924" width="9.42578125" style="51" bestFit="1" customWidth="1"/>
    <col min="6925" max="7168" width="9.140625" style="51"/>
    <col min="7169" max="7169" width="15.85546875" style="51" customWidth="1"/>
    <col min="7170" max="7170" width="50.7109375" style="51" customWidth="1"/>
    <col min="7171" max="7171" width="20.140625" style="51" customWidth="1"/>
    <col min="7172" max="7173" width="17.7109375" style="51" bestFit="1" customWidth="1"/>
    <col min="7174" max="7174" width="19" style="51" customWidth="1"/>
    <col min="7175" max="7175" width="17.140625" style="51" customWidth="1"/>
    <col min="7176" max="7176" width="18.42578125" style="51" bestFit="1" customWidth="1"/>
    <col min="7177" max="7177" width="15.5703125" style="51" bestFit="1" customWidth="1"/>
    <col min="7178" max="7178" width="14.42578125" style="51" bestFit="1" customWidth="1"/>
    <col min="7179" max="7179" width="15.42578125" style="51" bestFit="1" customWidth="1"/>
    <col min="7180" max="7180" width="9.42578125" style="51" bestFit="1" customWidth="1"/>
    <col min="7181" max="7424" width="9.140625" style="51"/>
    <col min="7425" max="7425" width="15.85546875" style="51" customWidth="1"/>
    <col min="7426" max="7426" width="50.7109375" style="51" customWidth="1"/>
    <col min="7427" max="7427" width="20.140625" style="51" customWidth="1"/>
    <col min="7428" max="7429" width="17.7109375" style="51" bestFit="1" customWidth="1"/>
    <col min="7430" max="7430" width="19" style="51" customWidth="1"/>
    <col min="7431" max="7431" width="17.140625" style="51" customWidth="1"/>
    <col min="7432" max="7432" width="18.42578125" style="51" bestFit="1" customWidth="1"/>
    <col min="7433" max="7433" width="15.5703125" style="51" bestFit="1" customWidth="1"/>
    <col min="7434" max="7434" width="14.42578125" style="51" bestFit="1" customWidth="1"/>
    <col min="7435" max="7435" width="15.42578125" style="51" bestFit="1" customWidth="1"/>
    <col min="7436" max="7436" width="9.42578125" style="51" bestFit="1" customWidth="1"/>
    <col min="7437" max="7680" width="9.140625" style="51"/>
    <col min="7681" max="7681" width="15.85546875" style="51" customWidth="1"/>
    <col min="7682" max="7682" width="50.7109375" style="51" customWidth="1"/>
    <col min="7683" max="7683" width="20.140625" style="51" customWidth="1"/>
    <col min="7684" max="7685" width="17.7109375" style="51" bestFit="1" customWidth="1"/>
    <col min="7686" max="7686" width="19" style="51" customWidth="1"/>
    <col min="7687" max="7687" width="17.140625" style="51" customWidth="1"/>
    <col min="7688" max="7688" width="18.42578125" style="51" bestFit="1" customWidth="1"/>
    <col min="7689" max="7689" width="15.5703125" style="51" bestFit="1" customWidth="1"/>
    <col min="7690" max="7690" width="14.42578125" style="51" bestFit="1" customWidth="1"/>
    <col min="7691" max="7691" width="15.42578125" style="51" bestFit="1" customWidth="1"/>
    <col min="7692" max="7692" width="9.42578125" style="51" bestFit="1" customWidth="1"/>
    <col min="7693" max="7936" width="9.140625" style="51"/>
    <col min="7937" max="7937" width="15.85546875" style="51" customWidth="1"/>
    <col min="7938" max="7938" width="50.7109375" style="51" customWidth="1"/>
    <col min="7939" max="7939" width="20.140625" style="51" customWidth="1"/>
    <col min="7940" max="7941" width="17.7109375" style="51" bestFit="1" customWidth="1"/>
    <col min="7942" max="7942" width="19" style="51" customWidth="1"/>
    <col min="7943" max="7943" width="17.140625" style="51" customWidth="1"/>
    <col min="7944" max="7944" width="18.42578125" style="51" bestFit="1" customWidth="1"/>
    <col min="7945" max="7945" width="15.5703125" style="51" bestFit="1" customWidth="1"/>
    <col min="7946" max="7946" width="14.42578125" style="51" bestFit="1" customWidth="1"/>
    <col min="7947" max="7947" width="15.42578125" style="51" bestFit="1" customWidth="1"/>
    <col min="7948" max="7948" width="9.42578125" style="51" bestFit="1" customWidth="1"/>
    <col min="7949" max="8192" width="9.140625" style="51"/>
    <col min="8193" max="8193" width="15.85546875" style="51" customWidth="1"/>
    <col min="8194" max="8194" width="50.7109375" style="51" customWidth="1"/>
    <col min="8195" max="8195" width="20.140625" style="51" customWidth="1"/>
    <col min="8196" max="8197" width="17.7109375" style="51" bestFit="1" customWidth="1"/>
    <col min="8198" max="8198" width="19" style="51" customWidth="1"/>
    <col min="8199" max="8199" width="17.140625" style="51" customWidth="1"/>
    <col min="8200" max="8200" width="18.42578125" style="51" bestFit="1" customWidth="1"/>
    <col min="8201" max="8201" width="15.5703125" style="51" bestFit="1" customWidth="1"/>
    <col min="8202" max="8202" width="14.42578125" style="51" bestFit="1" customWidth="1"/>
    <col min="8203" max="8203" width="15.42578125" style="51" bestFit="1" customWidth="1"/>
    <col min="8204" max="8204" width="9.42578125" style="51" bestFit="1" customWidth="1"/>
    <col min="8205" max="8448" width="9.140625" style="51"/>
    <col min="8449" max="8449" width="15.85546875" style="51" customWidth="1"/>
    <col min="8450" max="8450" width="50.7109375" style="51" customWidth="1"/>
    <col min="8451" max="8451" width="20.140625" style="51" customWidth="1"/>
    <col min="8452" max="8453" width="17.7109375" style="51" bestFit="1" customWidth="1"/>
    <col min="8454" max="8454" width="19" style="51" customWidth="1"/>
    <col min="8455" max="8455" width="17.140625" style="51" customWidth="1"/>
    <col min="8456" max="8456" width="18.42578125" style="51" bestFit="1" customWidth="1"/>
    <col min="8457" max="8457" width="15.5703125" style="51" bestFit="1" customWidth="1"/>
    <col min="8458" max="8458" width="14.42578125" style="51" bestFit="1" customWidth="1"/>
    <col min="8459" max="8459" width="15.42578125" style="51" bestFit="1" customWidth="1"/>
    <col min="8460" max="8460" width="9.42578125" style="51" bestFit="1" customWidth="1"/>
    <col min="8461" max="8704" width="9.140625" style="51"/>
    <col min="8705" max="8705" width="15.85546875" style="51" customWidth="1"/>
    <col min="8706" max="8706" width="50.7109375" style="51" customWidth="1"/>
    <col min="8707" max="8707" width="20.140625" style="51" customWidth="1"/>
    <col min="8708" max="8709" width="17.7109375" style="51" bestFit="1" customWidth="1"/>
    <col min="8710" max="8710" width="19" style="51" customWidth="1"/>
    <col min="8711" max="8711" width="17.140625" style="51" customWidth="1"/>
    <col min="8712" max="8712" width="18.42578125" style="51" bestFit="1" customWidth="1"/>
    <col min="8713" max="8713" width="15.5703125" style="51" bestFit="1" customWidth="1"/>
    <col min="8714" max="8714" width="14.42578125" style="51" bestFit="1" customWidth="1"/>
    <col min="8715" max="8715" width="15.42578125" style="51" bestFit="1" customWidth="1"/>
    <col min="8716" max="8716" width="9.42578125" style="51" bestFit="1" customWidth="1"/>
    <col min="8717" max="8960" width="9.140625" style="51"/>
    <col min="8961" max="8961" width="15.85546875" style="51" customWidth="1"/>
    <col min="8962" max="8962" width="50.7109375" style="51" customWidth="1"/>
    <col min="8963" max="8963" width="20.140625" style="51" customWidth="1"/>
    <col min="8964" max="8965" width="17.7109375" style="51" bestFit="1" customWidth="1"/>
    <col min="8966" max="8966" width="19" style="51" customWidth="1"/>
    <col min="8967" max="8967" width="17.140625" style="51" customWidth="1"/>
    <col min="8968" max="8968" width="18.42578125" style="51" bestFit="1" customWidth="1"/>
    <col min="8969" max="8969" width="15.5703125" style="51" bestFit="1" customWidth="1"/>
    <col min="8970" max="8970" width="14.42578125" style="51" bestFit="1" customWidth="1"/>
    <col min="8971" max="8971" width="15.42578125" style="51" bestFit="1" customWidth="1"/>
    <col min="8972" max="8972" width="9.42578125" style="51" bestFit="1" customWidth="1"/>
    <col min="8973" max="9216" width="9.140625" style="51"/>
    <col min="9217" max="9217" width="15.85546875" style="51" customWidth="1"/>
    <col min="9218" max="9218" width="50.7109375" style="51" customWidth="1"/>
    <col min="9219" max="9219" width="20.140625" style="51" customWidth="1"/>
    <col min="9220" max="9221" width="17.7109375" style="51" bestFit="1" customWidth="1"/>
    <col min="9222" max="9222" width="19" style="51" customWidth="1"/>
    <col min="9223" max="9223" width="17.140625" style="51" customWidth="1"/>
    <col min="9224" max="9224" width="18.42578125" style="51" bestFit="1" customWidth="1"/>
    <col min="9225" max="9225" width="15.5703125" style="51" bestFit="1" customWidth="1"/>
    <col min="9226" max="9226" width="14.42578125" style="51" bestFit="1" customWidth="1"/>
    <col min="9227" max="9227" width="15.42578125" style="51" bestFit="1" customWidth="1"/>
    <col min="9228" max="9228" width="9.42578125" style="51" bestFit="1" customWidth="1"/>
    <col min="9229" max="9472" width="9.140625" style="51"/>
    <col min="9473" max="9473" width="15.85546875" style="51" customWidth="1"/>
    <col min="9474" max="9474" width="50.7109375" style="51" customWidth="1"/>
    <col min="9475" max="9475" width="20.140625" style="51" customWidth="1"/>
    <col min="9476" max="9477" width="17.7109375" style="51" bestFit="1" customWidth="1"/>
    <col min="9478" max="9478" width="19" style="51" customWidth="1"/>
    <col min="9479" max="9479" width="17.140625" style="51" customWidth="1"/>
    <col min="9480" max="9480" width="18.42578125" style="51" bestFit="1" customWidth="1"/>
    <col min="9481" max="9481" width="15.5703125" style="51" bestFit="1" customWidth="1"/>
    <col min="9482" max="9482" width="14.42578125" style="51" bestFit="1" customWidth="1"/>
    <col min="9483" max="9483" width="15.42578125" style="51" bestFit="1" customWidth="1"/>
    <col min="9484" max="9484" width="9.42578125" style="51" bestFit="1" customWidth="1"/>
    <col min="9485" max="9728" width="9.140625" style="51"/>
    <col min="9729" max="9729" width="15.85546875" style="51" customWidth="1"/>
    <col min="9730" max="9730" width="50.7109375" style="51" customWidth="1"/>
    <col min="9731" max="9731" width="20.140625" style="51" customWidth="1"/>
    <col min="9732" max="9733" width="17.7109375" style="51" bestFit="1" customWidth="1"/>
    <col min="9734" max="9734" width="19" style="51" customWidth="1"/>
    <col min="9735" max="9735" width="17.140625" style="51" customWidth="1"/>
    <col min="9736" max="9736" width="18.42578125" style="51" bestFit="1" customWidth="1"/>
    <col min="9737" max="9737" width="15.5703125" style="51" bestFit="1" customWidth="1"/>
    <col min="9738" max="9738" width="14.42578125" style="51" bestFit="1" customWidth="1"/>
    <col min="9739" max="9739" width="15.42578125" style="51" bestFit="1" customWidth="1"/>
    <col min="9740" max="9740" width="9.42578125" style="51" bestFit="1" customWidth="1"/>
    <col min="9741" max="9984" width="9.140625" style="51"/>
    <col min="9985" max="9985" width="15.85546875" style="51" customWidth="1"/>
    <col min="9986" max="9986" width="50.7109375" style="51" customWidth="1"/>
    <col min="9987" max="9987" width="20.140625" style="51" customWidth="1"/>
    <col min="9988" max="9989" width="17.7109375" style="51" bestFit="1" customWidth="1"/>
    <col min="9990" max="9990" width="19" style="51" customWidth="1"/>
    <col min="9991" max="9991" width="17.140625" style="51" customWidth="1"/>
    <col min="9992" max="9992" width="18.42578125" style="51" bestFit="1" customWidth="1"/>
    <col min="9993" max="9993" width="15.5703125" style="51" bestFit="1" customWidth="1"/>
    <col min="9994" max="9994" width="14.42578125" style="51" bestFit="1" customWidth="1"/>
    <col min="9995" max="9995" width="15.42578125" style="51" bestFit="1" customWidth="1"/>
    <col min="9996" max="9996" width="9.42578125" style="51" bestFit="1" customWidth="1"/>
    <col min="9997" max="10240" width="9.140625" style="51"/>
    <col min="10241" max="10241" width="15.85546875" style="51" customWidth="1"/>
    <col min="10242" max="10242" width="50.7109375" style="51" customWidth="1"/>
    <col min="10243" max="10243" width="20.140625" style="51" customWidth="1"/>
    <col min="10244" max="10245" width="17.7109375" style="51" bestFit="1" customWidth="1"/>
    <col min="10246" max="10246" width="19" style="51" customWidth="1"/>
    <col min="10247" max="10247" width="17.140625" style="51" customWidth="1"/>
    <col min="10248" max="10248" width="18.42578125" style="51" bestFit="1" customWidth="1"/>
    <col min="10249" max="10249" width="15.5703125" style="51" bestFit="1" customWidth="1"/>
    <col min="10250" max="10250" width="14.42578125" style="51" bestFit="1" customWidth="1"/>
    <col min="10251" max="10251" width="15.42578125" style="51" bestFit="1" customWidth="1"/>
    <col min="10252" max="10252" width="9.42578125" style="51" bestFit="1" customWidth="1"/>
    <col min="10253" max="10496" width="9.140625" style="51"/>
    <col min="10497" max="10497" width="15.85546875" style="51" customWidth="1"/>
    <col min="10498" max="10498" width="50.7109375" style="51" customWidth="1"/>
    <col min="10499" max="10499" width="20.140625" style="51" customWidth="1"/>
    <col min="10500" max="10501" width="17.7109375" style="51" bestFit="1" customWidth="1"/>
    <col min="10502" max="10502" width="19" style="51" customWidth="1"/>
    <col min="10503" max="10503" width="17.140625" style="51" customWidth="1"/>
    <col min="10504" max="10504" width="18.42578125" style="51" bestFit="1" customWidth="1"/>
    <col min="10505" max="10505" width="15.5703125" style="51" bestFit="1" customWidth="1"/>
    <col min="10506" max="10506" width="14.42578125" style="51" bestFit="1" customWidth="1"/>
    <col min="10507" max="10507" width="15.42578125" style="51" bestFit="1" customWidth="1"/>
    <col min="10508" max="10508" width="9.42578125" style="51" bestFit="1" customWidth="1"/>
    <col min="10509" max="10752" width="9.140625" style="51"/>
    <col min="10753" max="10753" width="15.85546875" style="51" customWidth="1"/>
    <col min="10754" max="10754" width="50.7109375" style="51" customWidth="1"/>
    <col min="10755" max="10755" width="20.140625" style="51" customWidth="1"/>
    <col min="10756" max="10757" width="17.7109375" style="51" bestFit="1" customWidth="1"/>
    <col min="10758" max="10758" width="19" style="51" customWidth="1"/>
    <col min="10759" max="10759" width="17.140625" style="51" customWidth="1"/>
    <col min="10760" max="10760" width="18.42578125" style="51" bestFit="1" customWidth="1"/>
    <col min="10761" max="10761" width="15.5703125" style="51" bestFit="1" customWidth="1"/>
    <col min="10762" max="10762" width="14.42578125" style="51" bestFit="1" customWidth="1"/>
    <col min="10763" max="10763" width="15.42578125" style="51" bestFit="1" customWidth="1"/>
    <col min="10764" max="10764" width="9.42578125" style="51" bestFit="1" customWidth="1"/>
    <col min="10765" max="11008" width="9.140625" style="51"/>
    <col min="11009" max="11009" width="15.85546875" style="51" customWidth="1"/>
    <col min="11010" max="11010" width="50.7109375" style="51" customWidth="1"/>
    <col min="11011" max="11011" width="20.140625" style="51" customWidth="1"/>
    <col min="11012" max="11013" width="17.7109375" style="51" bestFit="1" customWidth="1"/>
    <col min="11014" max="11014" width="19" style="51" customWidth="1"/>
    <col min="11015" max="11015" width="17.140625" style="51" customWidth="1"/>
    <col min="11016" max="11016" width="18.42578125" style="51" bestFit="1" customWidth="1"/>
    <col min="11017" max="11017" width="15.5703125" style="51" bestFit="1" customWidth="1"/>
    <col min="11018" max="11018" width="14.42578125" style="51" bestFit="1" customWidth="1"/>
    <col min="11019" max="11019" width="15.42578125" style="51" bestFit="1" customWidth="1"/>
    <col min="11020" max="11020" width="9.42578125" style="51" bestFit="1" customWidth="1"/>
    <col min="11021" max="11264" width="9.140625" style="51"/>
    <col min="11265" max="11265" width="15.85546875" style="51" customWidth="1"/>
    <col min="11266" max="11266" width="50.7109375" style="51" customWidth="1"/>
    <col min="11267" max="11267" width="20.140625" style="51" customWidth="1"/>
    <col min="11268" max="11269" width="17.7109375" style="51" bestFit="1" customWidth="1"/>
    <col min="11270" max="11270" width="19" style="51" customWidth="1"/>
    <col min="11271" max="11271" width="17.140625" style="51" customWidth="1"/>
    <col min="11272" max="11272" width="18.42578125" style="51" bestFit="1" customWidth="1"/>
    <col min="11273" max="11273" width="15.5703125" style="51" bestFit="1" customWidth="1"/>
    <col min="11274" max="11274" width="14.42578125" style="51" bestFit="1" customWidth="1"/>
    <col min="11275" max="11275" width="15.42578125" style="51" bestFit="1" customWidth="1"/>
    <col min="11276" max="11276" width="9.42578125" style="51" bestFit="1" customWidth="1"/>
    <col min="11277" max="11520" width="9.140625" style="51"/>
    <col min="11521" max="11521" width="15.85546875" style="51" customWidth="1"/>
    <col min="11522" max="11522" width="50.7109375" style="51" customWidth="1"/>
    <col min="11523" max="11523" width="20.140625" style="51" customWidth="1"/>
    <col min="11524" max="11525" width="17.7109375" style="51" bestFit="1" customWidth="1"/>
    <col min="11526" max="11526" width="19" style="51" customWidth="1"/>
    <col min="11527" max="11527" width="17.140625" style="51" customWidth="1"/>
    <col min="11528" max="11528" width="18.42578125" style="51" bestFit="1" customWidth="1"/>
    <col min="11529" max="11529" width="15.5703125" style="51" bestFit="1" customWidth="1"/>
    <col min="11530" max="11530" width="14.42578125" style="51" bestFit="1" customWidth="1"/>
    <col min="11531" max="11531" width="15.42578125" style="51" bestFit="1" customWidth="1"/>
    <col min="11532" max="11532" width="9.42578125" style="51" bestFit="1" customWidth="1"/>
    <col min="11533" max="11776" width="9.140625" style="51"/>
    <col min="11777" max="11777" width="15.85546875" style="51" customWidth="1"/>
    <col min="11778" max="11778" width="50.7109375" style="51" customWidth="1"/>
    <col min="11779" max="11779" width="20.140625" style="51" customWidth="1"/>
    <col min="11780" max="11781" width="17.7109375" style="51" bestFit="1" customWidth="1"/>
    <col min="11782" max="11782" width="19" style="51" customWidth="1"/>
    <col min="11783" max="11783" width="17.140625" style="51" customWidth="1"/>
    <col min="11784" max="11784" width="18.42578125" style="51" bestFit="1" customWidth="1"/>
    <col min="11785" max="11785" width="15.5703125" style="51" bestFit="1" customWidth="1"/>
    <col min="11786" max="11786" width="14.42578125" style="51" bestFit="1" customWidth="1"/>
    <col min="11787" max="11787" width="15.42578125" style="51" bestFit="1" customWidth="1"/>
    <col min="11788" max="11788" width="9.42578125" style="51" bestFit="1" customWidth="1"/>
    <col min="11789" max="12032" width="9.140625" style="51"/>
    <col min="12033" max="12033" width="15.85546875" style="51" customWidth="1"/>
    <col min="12034" max="12034" width="50.7109375" style="51" customWidth="1"/>
    <col min="12035" max="12035" width="20.140625" style="51" customWidth="1"/>
    <col min="12036" max="12037" width="17.7109375" style="51" bestFit="1" customWidth="1"/>
    <col min="12038" max="12038" width="19" style="51" customWidth="1"/>
    <col min="12039" max="12039" width="17.140625" style="51" customWidth="1"/>
    <col min="12040" max="12040" width="18.42578125" style="51" bestFit="1" customWidth="1"/>
    <col min="12041" max="12041" width="15.5703125" style="51" bestFit="1" customWidth="1"/>
    <col min="12042" max="12042" width="14.42578125" style="51" bestFit="1" customWidth="1"/>
    <col min="12043" max="12043" width="15.42578125" style="51" bestFit="1" customWidth="1"/>
    <col min="12044" max="12044" width="9.42578125" style="51" bestFit="1" customWidth="1"/>
    <col min="12045" max="12288" width="9.140625" style="51"/>
    <col min="12289" max="12289" width="15.85546875" style="51" customWidth="1"/>
    <col min="12290" max="12290" width="50.7109375" style="51" customWidth="1"/>
    <col min="12291" max="12291" width="20.140625" style="51" customWidth="1"/>
    <col min="12292" max="12293" width="17.7109375" style="51" bestFit="1" customWidth="1"/>
    <col min="12294" max="12294" width="19" style="51" customWidth="1"/>
    <col min="12295" max="12295" width="17.140625" style="51" customWidth="1"/>
    <col min="12296" max="12296" width="18.42578125" style="51" bestFit="1" customWidth="1"/>
    <col min="12297" max="12297" width="15.5703125" style="51" bestFit="1" customWidth="1"/>
    <col min="12298" max="12298" width="14.42578125" style="51" bestFit="1" customWidth="1"/>
    <col min="12299" max="12299" width="15.42578125" style="51" bestFit="1" customWidth="1"/>
    <col min="12300" max="12300" width="9.42578125" style="51" bestFit="1" customWidth="1"/>
    <col min="12301" max="12544" width="9.140625" style="51"/>
    <col min="12545" max="12545" width="15.85546875" style="51" customWidth="1"/>
    <col min="12546" max="12546" width="50.7109375" style="51" customWidth="1"/>
    <col min="12547" max="12547" width="20.140625" style="51" customWidth="1"/>
    <col min="12548" max="12549" width="17.7109375" style="51" bestFit="1" customWidth="1"/>
    <col min="12550" max="12550" width="19" style="51" customWidth="1"/>
    <col min="12551" max="12551" width="17.140625" style="51" customWidth="1"/>
    <col min="12552" max="12552" width="18.42578125" style="51" bestFit="1" customWidth="1"/>
    <col min="12553" max="12553" width="15.5703125" style="51" bestFit="1" customWidth="1"/>
    <col min="12554" max="12554" width="14.42578125" style="51" bestFit="1" customWidth="1"/>
    <col min="12555" max="12555" width="15.42578125" style="51" bestFit="1" customWidth="1"/>
    <col min="12556" max="12556" width="9.42578125" style="51" bestFit="1" customWidth="1"/>
    <col min="12557" max="12800" width="9.140625" style="51"/>
    <col min="12801" max="12801" width="15.85546875" style="51" customWidth="1"/>
    <col min="12802" max="12802" width="50.7109375" style="51" customWidth="1"/>
    <col min="12803" max="12803" width="20.140625" style="51" customWidth="1"/>
    <col min="12804" max="12805" width="17.7109375" style="51" bestFit="1" customWidth="1"/>
    <col min="12806" max="12806" width="19" style="51" customWidth="1"/>
    <col min="12807" max="12807" width="17.140625" style="51" customWidth="1"/>
    <col min="12808" max="12808" width="18.42578125" style="51" bestFit="1" customWidth="1"/>
    <col min="12809" max="12809" width="15.5703125" style="51" bestFit="1" customWidth="1"/>
    <col min="12810" max="12810" width="14.42578125" style="51" bestFit="1" customWidth="1"/>
    <col min="12811" max="12811" width="15.42578125" style="51" bestFit="1" customWidth="1"/>
    <col min="12812" max="12812" width="9.42578125" style="51" bestFit="1" customWidth="1"/>
    <col min="12813" max="13056" width="9.140625" style="51"/>
    <col min="13057" max="13057" width="15.85546875" style="51" customWidth="1"/>
    <col min="13058" max="13058" width="50.7109375" style="51" customWidth="1"/>
    <col min="13059" max="13059" width="20.140625" style="51" customWidth="1"/>
    <col min="13060" max="13061" width="17.7109375" style="51" bestFit="1" customWidth="1"/>
    <col min="13062" max="13062" width="19" style="51" customWidth="1"/>
    <col min="13063" max="13063" width="17.140625" style="51" customWidth="1"/>
    <col min="13064" max="13064" width="18.42578125" style="51" bestFit="1" customWidth="1"/>
    <col min="13065" max="13065" width="15.5703125" style="51" bestFit="1" customWidth="1"/>
    <col min="13066" max="13066" width="14.42578125" style="51" bestFit="1" customWidth="1"/>
    <col min="13067" max="13067" width="15.42578125" style="51" bestFit="1" customWidth="1"/>
    <col min="13068" max="13068" width="9.42578125" style="51" bestFit="1" customWidth="1"/>
    <col min="13069" max="13312" width="9.140625" style="51"/>
    <col min="13313" max="13313" width="15.85546875" style="51" customWidth="1"/>
    <col min="13314" max="13314" width="50.7109375" style="51" customWidth="1"/>
    <col min="13315" max="13315" width="20.140625" style="51" customWidth="1"/>
    <col min="13316" max="13317" width="17.7109375" style="51" bestFit="1" customWidth="1"/>
    <col min="13318" max="13318" width="19" style="51" customWidth="1"/>
    <col min="13319" max="13319" width="17.140625" style="51" customWidth="1"/>
    <col min="13320" max="13320" width="18.42578125" style="51" bestFit="1" customWidth="1"/>
    <col min="13321" max="13321" width="15.5703125" style="51" bestFit="1" customWidth="1"/>
    <col min="13322" max="13322" width="14.42578125" style="51" bestFit="1" customWidth="1"/>
    <col min="13323" max="13323" width="15.42578125" style="51" bestFit="1" customWidth="1"/>
    <col min="13324" max="13324" width="9.42578125" style="51" bestFit="1" customWidth="1"/>
    <col min="13325" max="13568" width="9.140625" style="51"/>
    <col min="13569" max="13569" width="15.85546875" style="51" customWidth="1"/>
    <col min="13570" max="13570" width="50.7109375" style="51" customWidth="1"/>
    <col min="13571" max="13571" width="20.140625" style="51" customWidth="1"/>
    <col min="13572" max="13573" width="17.7109375" style="51" bestFit="1" customWidth="1"/>
    <col min="13574" max="13574" width="19" style="51" customWidth="1"/>
    <col min="13575" max="13575" width="17.140625" style="51" customWidth="1"/>
    <col min="13576" max="13576" width="18.42578125" style="51" bestFit="1" customWidth="1"/>
    <col min="13577" max="13577" width="15.5703125" style="51" bestFit="1" customWidth="1"/>
    <col min="13578" max="13578" width="14.42578125" style="51" bestFit="1" customWidth="1"/>
    <col min="13579" max="13579" width="15.42578125" style="51" bestFit="1" customWidth="1"/>
    <col min="13580" max="13580" width="9.42578125" style="51" bestFit="1" customWidth="1"/>
    <col min="13581" max="13824" width="9.140625" style="51"/>
    <col min="13825" max="13825" width="15.85546875" style="51" customWidth="1"/>
    <col min="13826" max="13826" width="50.7109375" style="51" customWidth="1"/>
    <col min="13827" max="13827" width="20.140625" style="51" customWidth="1"/>
    <col min="13828" max="13829" width="17.7109375" style="51" bestFit="1" customWidth="1"/>
    <col min="13830" max="13830" width="19" style="51" customWidth="1"/>
    <col min="13831" max="13831" width="17.140625" style="51" customWidth="1"/>
    <col min="13832" max="13832" width="18.42578125" style="51" bestFit="1" customWidth="1"/>
    <col min="13833" max="13833" width="15.5703125" style="51" bestFit="1" customWidth="1"/>
    <col min="13834" max="13834" width="14.42578125" style="51" bestFit="1" customWidth="1"/>
    <col min="13835" max="13835" width="15.42578125" style="51" bestFit="1" customWidth="1"/>
    <col min="13836" max="13836" width="9.42578125" style="51" bestFit="1" customWidth="1"/>
    <col min="13837" max="14080" width="9.140625" style="51"/>
    <col min="14081" max="14081" width="15.85546875" style="51" customWidth="1"/>
    <col min="14082" max="14082" width="50.7109375" style="51" customWidth="1"/>
    <col min="14083" max="14083" width="20.140625" style="51" customWidth="1"/>
    <col min="14084" max="14085" width="17.7109375" style="51" bestFit="1" customWidth="1"/>
    <col min="14086" max="14086" width="19" style="51" customWidth="1"/>
    <col min="14087" max="14087" width="17.140625" style="51" customWidth="1"/>
    <col min="14088" max="14088" width="18.42578125" style="51" bestFit="1" customWidth="1"/>
    <col min="14089" max="14089" width="15.5703125" style="51" bestFit="1" customWidth="1"/>
    <col min="14090" max="14090" width="14.42578125" style="51" bestFit="1" customWidth="1"/>
    <col min="14091" max="14091" width="15.42578125" style="51" bestFit="1" customWidth="1"/>
    <col min="14092" max="14092" width="9.42578125" style="51" bestFit="1" customWidth="1"/>
    <col min="14093" max="14336" width="9.140625" style="51"/>
    <col min="14337" max="14337" width="15.85546875" style="51" customWidth="1"/>
    <col min="14338" max="14338" width="50.7109375" style="51" customWidth="1"/>
    <col min="14339" max="14339" width="20.140625" style="51" customWidth="1"/>
    <col min="14340" max="14341" width="17.7109375" style="51" bestFit="1" customWidth="1"/>
    <col min="14342" max="14342" width="19" style="51" customWidth="1"/>
    <col min="14343" max="14343" width="17.140625" style="51" customWidth="1"/>
    <col min="14344" max="14344" width="18.42578125" style="51" bestFit="1" customWidth="1"/>
    <col min="14345" max="14345" width="15.5703125" style="51" bestFit="1" customWidth="1"/>
    <col min="14346" max="14346" width="14.42578125" style="51" bestFit="1" customWidth="1"/>
    <col min="14347" max="14347" width="15.42578125" style="51" bestFit="1" customWidth="1"/>
    <col min="14348" max="14348" width="9.42578125" style="51" bestFit="1" customWidth="1"/>
    <col min="14349" max="14592" width="9.140625" style="51"/>
    <col min="14593" max="14593" width="15.85546875" style="51" customWidth="1"/>
    <col min="14594" max="14594" width="50.7109375" style="51" customWidth="1"/>
    <col min="14595" max="14595" width="20.140625" style="51" customWidth="1"/>
    <col min="14596" max="14597" width="17.7109375" style="51" bestFit="1" customWidth="1"/>
    <col min="14598" max="14598" width="19" style="51" customWidth="1"/>
    <col min="14599" max="14599" width="17.140625" style="51" customWidth="1"/>
    <col min="14600" max="14600" width="18.42578125" style="51" bestFit="1" customWidth="1"/>
    <col min="14601" max="14601" width="15.5703125" style="51" bestFit="1" customWidth="1"/>
    <col min="14602" max="14602" width="14.42578125" style="51" bestFit="1" customWidth="1"/>
    <col min="14603" max="14603" width="15.42578125" style="51" bestFit="1" customWidth="1"/>
    <col min="14604" max="14604" width="9.42578125" style="51" bestFit="1" customWidth="1"/>
    <col min="14605" max="14848" width="9.140625" style="51"/>
    <col min="14849" max="14849" width="15.85546875" style="51" customWidth="1"/>
    <col min="14850" max="14850" width="50.7109375" style="51" customWidth="1"/>
    <col min="14851" max="14851" width="20.140625" style="51" customWidth="1"/>
    <col min="14852" max="14853" width="17.7109375" style="51" bestFit="1" customWidth="1"/>
    <col min="14854" max="14854" width="19" style="51" customWidth="1"/>
    <col min="14855" max="14855" width="17.140625" style="51" customWidth="1"/>
    <col min="14856" max="14856" width="18.42578125" style="51" bestFit="1" customWidth="1"/>
    <col min="14857" max="14857" width="15.5703125" style="51" bestFit="1" customWidth="1"/>
    <col min="14858" max="14858" width="14.42578125" style="51" bestFit="1" customWidth="1"/>
    <col min="14859" max="14859" width="15.42578125" style="51" bestFit="1" customWidth="1"/>
    <col min="14860" max="14860" width="9.42578125" style="51" bestFit="1" customWidth="1"/>
    <col min="14861" max="15104" width="9.140625" style="51"/>
    <col min="15105" max="15105" width="15.85546875" style="51" customWidth="1"/>
    <col min="15106" max="15106" width="50.7109375" style="51" customWidth="1"/>
    <col min="15107" max="15107" width="20.140625" style="51" customWidth="1"/>
    <col min="15108" max="15109" width="17.7109375" style="51" bestFit="1" customWidth="1"/>
    <col min="15110" max="15110" width="19" style="51" customWidth="1"/>
    <col min="15111" max="15111" width="17.140625" style="51" customWidth="1"/>
    <col min="15112" max="15112" width="18.42578125" style="51" bestFit="1" customWidth="1"/>
    <col min="15113" max="15113" width="15.5703125" style="51" bestFit="1" customWidth="1"/>
    <col min="15114" max="15114" width="14.42578125" style="51" bestFit="1" customWidth="1"/>
    <col min="15115" max="15115" width="15.42578125" style="51" bestFit="1" customWidth="1"/>
    <col min="15116" max="15116" width="9.42578125" style="51" bestFit="1" customWidth="1"/>
    <col min="15117" max="15360" width="9.140625" style="51"/>
    <col min="15361" max="15361" width="15.85546875" style="51" customWidth="1"/>
    <col min="15362" max="15362" width="50.7109375" style="51" customWidth="1"/>
    <col min="15363" max="15363" width="20.140625" style="51" customWidth="1"/>
    <col min="15364" max="15365" width="17.7109375" style="51" bestFit="1" customWidth="1"/>
    <col min="15366" max="15366" width="19" style="51" customWidth="1"/>
    <col min="15367" max="15367" width="17.140625" style="51" customWidth="1"/>
    <col min="15368" max="15368" width="18.42578125" style="51" bestFit="1" customWidth="1"/>
    <col min="15369" max="15369" width="15.5703125" style="51" bestFit="1" customWidth="1"/>
    <col min="15370" max="15370" width="14.42578125" style="51" bestFit="1" customWidth="1"/>
    <col min="15371" max="15371" width="15.42578125" style="51" bestFit="1" customWidth="1"/>
    <col min="15372" max="15372" width="9.42578125" style="51" bestFit="1" customWidth="1"/>
    <col min="15373" max="15616" width="9.140625" style="51"/>
    <col min="15617" max="15617" width="15.85546875" style="51" customWidth="1"/>
    <col min="15618" max="15618" width="50.7109375" style="51" customWidth="1"/>
    <col min="15619" max="15619" width="20.140625" style="51" customWidth="1"/>
    <col min="15620" max="15621" width="17.7109375" style="51" bestFit="1" customWidth="1"/>
    <col min="15622" max="15622" width="19" style="51" customWidth="1"/>
    <col min="15623" max="15623" width="17.140625" style="51" customWidth="1"/>
    <col min="15624" max="15624" width="18.42578125" style="51" bestFit="1" customWidth="1"/>
    <col min="15625" max="15625" width="15.5703125" style="51" bestFit="1" customWidth="1"/>
    <col min="15626" max="15626" width="14.42578125" style="51" bestFit="1" customWidth="1"/>
    <col min="15627" max="15627" width="15.42578125" style="51" bestFit="1" customWidth="1"/>
    <col min="15628" max="15628" width="9.42578125" style="51" bestFit="1" customWidth="1"/>
    <col min="15629" max="15872" width="9.140625" style="51"/>
    <col min="15873" max="15873" width="15.85546875" style="51" customWidth="1"/>
    <col min="15874" max="15874" width="50.7109375" style="51" customWidth="1"/>
    <col min="15875" max="15875" width="20.140625" style="51" customWidth="1"/>
    <col min="15876" max="15877" width="17.7109375" style="51" bestFit="1" customWidth="1"/>
    <col min="15878" max="15878" width="19" style="51" customWidth="1"/>
    <col min="15879" max="15879" width="17.140625" style="51" customWidth="1"/>
    <col min="15880" max="15880" width="18.42578125" style="51" bestFit="1" customWidth="1"/>
    <col min="15881" max="15881" width="15.5703125" style="51" bestFit="1" customWidth="1"/>
    <col min="15882" max="15882" width="14.42578125" style="51" bestFit="1" customWidth="1"/>
    <col min="15883" max="15883" width="15.42578125" style="51" bestFit="1" customWidth="1"/>
    <col min="15884" max="15884" width="9.42578125" style="51" bestFit="1" customWidth="1"/>
    <col min="15885" max="16128" width="9.140625" style="51"/>
    <col min="16129" max="16129" width="15.85546875" style="51" customWidth="1"/>
    <col min="16130" max="16130" width="50.7109375" style="51" customWidth="1"/>
    <col min="16131" max="16131" width="20.140625" style="51" customWidth="1"/>
    <col min="16132" max="16133" width="17.7109375" style="51" bestFit="1" customWidth="1"/>
    <col min="16134" max="16134" width="19" style="51" customWidth="1"/>
    <col min="16135" max="16135" width="17.140625" style="51" customWidth="1"/>
    <col min="16136" max="16136" width="18.42578125" style="51" bestFit="1" customWidth="1"/>
    <col min="16137" max="16137" width="15.5703125" style="51" bestFit="1" customWidth="1"/>
    <col min="16138" max="16138" width="14.42578125" style="51" bestFit="1" customWidth="1"/>
    <col min="16139" max="16139" width="15.42578125" style="51" bestFit="1" customWidth="1"/>
    <col min="16140" max="16140" width="9.42578125" style="51" bestFit="1" customWidth="1"/>
    <col min="16141" max="16384" width="9.140625" style="51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18"/>
      <c r="J5" s="18"/>
      <c r="K5" s="18"/>
    </row>
    <row r="6" spans="1:15" ht="15.75" x14ac:dyDescent="0.2">
      <c r="A6" s="114" t="s">
        <v>387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18"/>
      <c r="J7" s="18"/>
      <c r="K7" s="18"/>
    </row>
    <row r="8" spans="1:15" s="21" customFormat="1" ht="57" x14ac:dyDescent="0.25">
      <c r="A8" s="140" t="s">
        <v>3</v>
      </c>
      <c r="B8" s="140"/>
      <c r="C8" s="20" t="str">
        <f t="shared" ref="C8:H8" si="0">UPPER(C11)</f>
        <v>OSTVARENJE/IZVRŠENJE 
01.2023. - 06.2023.</v>
      </c>
      <c r="D8" s="20" t="str">
        <f t="shared" si="0"/>
        <v>IZVORNI PLAN ILI REBALANS 
2024.</v>
      </c>
      <c r="E8" s="20" t="str">
        <f t="shared" si="0"/>
        <v>TEKUĆI PLAN 
2024.</v>
      </c>
      <c r="F8" s="20" t="str">
        <f t="shared" si="0"/>
        <v>OSTVARENJE/IZVRŠENJE 
01.2024. - 06.2024.</v>
      </c>
      <c r="G8" s="20" t="str">
        <f t="shared" si="0"/>
        <v>INDEKS
(5)/(2)</v>
      </c>
      <c r="H8" s="20" t="str">
        <f t="shared" si="0"/>
        <v>INDEKS
(5)/(4)</v>
      </c>
      <c r="I8" s="21" t="s">
        <v>249</v>
      </c>
      <c r="J8" s="21" t="s">
        <v>250</v>
      </c>
    </row>
    <row r="9" spans="1:15" s="24" customFormat="1" ht="15" x14ac:dyDescent="0.25">
      <c r="A9" s="139">
        <v>1</v>
      </c>
      <c r="B9" s="139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  <c r="L9"/>
    </row>
    <row r="10" spans="1:15" s="24" customFormat="1" ht="15" hidden="1" x14ac:dyDescent="0.25">
      <c r="B10" s="25" t="s">
        <v>240</v>
      </c>
      <c r="C10" s="26">
        <f t="shared" ref="C10:H10" si="1">C13</f>
        <v>101671791.87</v>
      </c>
      <c r="D10" s="26">
        <f t="shared" si="1"/>
        <v>158920000</v>
      </c>
      <c r="E10" s="26">
        <f t="shared" si="1"/>
        <v>158920000</v>
      </c>
      <c r="F10" s="26">
        <f t="shared" si="1"/>
        <v>56606625.289999999</v>
      </c>
      <c r="G10" s="26">
        <f t="shared" si="1"/>
        <v>55.675841104854918</v>
      </c>
      <c r="H10" s="26">
        <f t="shared" si="1"/>
        <v>35.61957292348351</v>
      </c>
      <c r="I10"/>
      <c r="J10"/>
      <c r="K10"/>
      <c r="L10"/>
    </row>
    <row r="11" spans="1:15" ht="38.25" hidden="1" x14ac:dyDescent="0.2">
      <c r="A11" s="63" t="s">
        <v>25</v>
      </c>
      <c r="B11" s="63" t="s">
        <v>25</v>
      </c>
      <c r="C11" s="28" t="s">
        <v>26</v>
      </c>
      <c r="D11" s="28" t="s">
        <v>27</v>
      </c>
      <c r="E11" s="28" t="s">
        <v>28</v>
      </c>
      <c r="F11" s="28" t="s">
        <v>29</v>
      </c>
      <c r="G11" s="28" t="s">
        <v>81</v>
      </c>
      <c r="H11" s="28" t="s">
        <v>30</v>
      </c>
      <c r="I11" s="42"/>
      <c r="J11" s="42"/>
      <c r="K11" s="42"/>
      <c r="L11" s="42"/>
      <c r="M11" s="50"/>
      <c r="N11" s="50"/>
      <c r="O11" s="50"/>
    </row>
    <row r="12" spans="1:15" hidden="1" x14ac:dyDescent="0.2">
      <c r="A12" s="63" t="s">
        <v>252</v>
      </c>
      <c r="B12" s="63" t="s">
        <v>25</v>
      </c>
      <c r="C12" s="64" t="s">
        <v>32</v>
      </c>
      <c r="D12" s="64" t="s">
        <v>32</v>
      </c>
      <c r="E12" s="64" t="s">
        <v>32</v>
      </c>
      <c r="F12" s="64" t="s">
        <v>32</v>
      </c>
      <c r="G12" s="64" t="s">
        <v>25</v>
      </c>
      <c r="H12" s="64" t="s">
        <v>25</v>
      </c>
      <c r="I12" s="42"/>
      <c r="J12" s="42"/>
      <c r="K12" s="42"/>
      <c r="L12" s="42"/>
      <c r="M12" s="50"/>
      <c r="N12" s="50"/>
      <c r="O12" s="50"/>
    </row>
    <row r="13" spans="1:15" x14ac:dyDescent="0.2">
      <c r="A13" s="30" t="s">
        <v>253</v>
      </c>
      <c r="B13" s="30" t="s">
        <v>25</v>
      </c>
      <c r="C13" s="82">
        <f>+C14+C17</f>
        <v>101671791.87</v>
      </c>
      <c r="D13" s="81">
        <v>158920000</v>
      </c>
      <c r="E13" s="81">
        <v>158920000</v>
      </c>
      <c r="F13" s="82">
        <f>+F14+F17</f>
        <v>56606625.289999999</v>
      </c>
      <c r="G13" s="82">
        <f>+F13/C13*100</f>
        <v>55.675841104854918</v>
      </c>
      <c r="H13" s="82">
        <f>+F13/E13*100</f>
        <v>35.61957292348351</v>
      </c>
      <c r="I13" s="37"/>
      <c r="J13" s="37"/>
      <c r="K13" s="37"/>
      <c r="L13" s="37"/>
      <c r="M13" s="59"/>
      <c r="N13" s="59"/>
      <c r="O13" s="59"/>
    </row>
    <row r="14" spans="1:15" x14ac:dyDescent="0.2">
      <c r="A14" s="33" t="s">
        <v>275</v>
      </c>
      <c r="B14" s="34" t="s">
        <v>388</v>
      </c>
      <c r="C14" s="35">
        <f>+C15+C16</f>
        <v>43979034.450000003</v>
      </c>
      <c r="D14" s="36">
        <v>70920000</v>
      </c>
      <c r="E14" s="36">
        <v>70920000</v>
      </c>
      <c r="F14" s="35">
        <f>+F15</f>
        <v>9818166.5300000012</v>
      </c>
      <c r="G14" s="35">
        <f>+F14/C14*100</f>
        <v>22.324652309414219</v>
      </c>
      <c r="H14" s="35">
        <f>+F14/E14*100</f>
        <v>13.844002439368305</v>
      </c>
      <c r="I14" s="37"/>
      <c r="J14" s="37"/>
      <c r="K14" s="37"/>
      <c r="L14" s="37"/>
      <c r="M14" s="66"/>
      <c r="N14" s="59"/>
      <c r="O14" s="59"/>
    </row>
    <row r="15" spans="1:15" x14ac:dyDescent="0.2">
      <c r="A15" s="38" t="s">
        <v>389</v>
      </c>
      <c r="B15" s="39" t="s">
        <v>390</v>
      </c>
      <c r="C15" s="40">
        <v>18981397.510000002</v>
      </c>
      <c r="D15" s="41">
        <v>70920000</v>
      </c>
      <c r="E15" s="41">
        <v>70920000</v>
      </c>
      <c r="F15" s="40">
        <f>9265764.81+552401.72</f>
        <v>9818166.5300000012</v>
      </c>
      <c r="G15" s="40">
        <f>+F15/C15*100</f>
        <v>51.725203714992432</v>
      </c>
      <c r="H15" s="40">
        <f>+F15/E15*100</f>
        <v>13.844002439368305</v>
      </c>
      <c r="I15" s="42"/>
      <c r="J15" s="42"/>
      <c r="K15" s="42"/>
      <c r="L15" s="42"/>
      <c r="M15" s="50"/>
      <c r="N15" s="50"/>
      <c r="O15" s="50"/>
    </row>
    <row r="16" spans="1:15" x14ac:dyDescent="0.2">
      <c r="A16" s="38" t="s">
        <v>391</v>
      </c>
      <c r="B16" s="39" t="s">
        <v>392</v>
      </c>
      <c r="C16" s="40">
        <v>24997636.940000001</v>
      </c>
      <c r="D16" s="40"/>
      <c r="E16" s="40"/>
      <c r="F16" s="40"/>
      <c r="G16" s="40"/>
      <c r="H16" s="40"/>
      <c r="I16" s="50"/>
      <c r="J16" s="50"/>
      <c r="K16" s="50"/>
      <c r="L16" s="50"/>
      <c r="M16" s="50"/>
      <c r="N16" s="50"/>
      <c r="O16" s="50"/>
    </row>
    <row r="17" spans="1:15" x14ac:dyDescent="0.2">
      <c r="A17" s="33" t="s">
        <v>254</v>
      </c>
      <c r="B17" s="34" t="s">
        <v>393</v>
      </c>
      <c r="C17" s="35">
        <v>57692757.420000002</v>
      </c>
      <c r="D17" s="36">
        <v>88000000</v>
      </c>
      <c r="E17" s="36">
        <v>88000000</v>
      </c>
      <c r="F17" s="35">
        <f>F18</f>
        <v>46788458.759999998</v>
      </c>
      <c r="G17" s="35">
        <f>+F17/C17*100</f>
        <v>81.099362991757644</v>
      </c>
      <c r="H17" s="35">
        <f>+F17/E17*100</f>
        <v>53.168703136363639</v>
      </c>
      <c r="I17" s="59"/>
      <c r="J17" s="59"/>
      <c r="K17" s="59"/>
      <c r="L17" s="59"/>
      <c r="M17" s="59"/>
      <c r="N17" s="59"/>
      <c r="O17" s="59"/>
    </row>
    <row r="18" spans="1:15" x14ac:dyDescent="0.2">
      <c r="A18" s="38" t="s">
        <v>268</v>
      </c>
      <c r="B18" s="39" t="s">
        <v>323</v>
      </c>
      <c r="C18" s="40">
        <v>57692757.420000002</v>
      </c>
      <c r="D18" s="41">
        <v>88000000</v>
      </c>
      <c r="E18" s="41">
        <v>88000000</v>
      </c>
      <c r="F18" s="40">
        <v>46788458.759999998</v>
      </c>
      <c r="G18" s="40">
        <v>81.099432324550506</v>
      </c>
      <c r="H18" s="40">
        <v>53.168748590909097</v>
      </c>
      <c r="I18" s="109">
        <v>46788458.759999998</v>
      </c>
      <c r="J18" s="109">
        <v>46788498.759999998</v>
      </c>
      <c r="K18" s="110">
        <f>+I18-J18</f>
        <v>-40</v>
      </c>
      <c r="L18" s="50"/>
      <c r="M18" s="50"/>
      <c r="N18" s="50"/>
      <c r="O18" s="50"/>
    </row>
    <row r="19" spans="1:15" x14ac:dyDescent="0.2">
      <c r="A19" s="30" t="s">
        <v>274</v>
      </c>
      <c r="B19" s="30" t="s">
        <v>25</v>
      </c>
      <c r="C19" s="82">
        <f>+C20+C23+C26</f>
        <v>61126052.25</v>
      </c>
      <c r="D19" s="81">
        <v>100900000</v>
      </c>
      <c r="E19" s="81">
        <v>100900000</v>
      </c>
      <c r="F19" s="82">
        <v>14289543.27</v>
      </c>
      <c r="G19" s="82">
        <v>20.090449023901801</v>
      </c>
      <c r="H19" s="82">
        <v>14.162084509415299</v>
      </c>
      <c r="I19" s="67"/>
      <c r="J19" s="67"/>
      <c r="K19" s="67"/>
      <c r="L19" s="67"/>
      <c r="M19" s="67"/>
      <c r="N19" s="67"/>
      <c r="O19" s="67"/>
    </row>
    <row r="20" spans="1:15" x14ac:dyDescent="0.2">
      <c r="A20" s="33" t="s">
        <v>394</v>
      </c>
      <c r="B20" s="34" t="s">
        <v>303</v>
      </c>
      <c r="C20" s="35">
        <f>+C21+C22</f>
        <v>3354506.46</v>
      </c>
      <c r="D20" s="36">
        <v>2980000</v>
      </c>
      <c r="E20" s="36">
        <v>2980000</v>
      </c>
      <c r="F20" s="35">
        <v>154122.68</v>
      </c>
      <c r="G20" s="35">
        <v>4.59449644344999</v>
      </c>
      <c r="H20" s="35">
        <v>5.1719020134228204</v>
      </c>
      <c r="I20" s="59"/>
      <c r="J20" s="59"/>
      <c r="K20" s="59"/>
      <c r="L20" s="59"/>
      <c r="M20" s="59"/>
      <c r="N20" s="59"/>
      <c r="O20" s="59"/>
    </row>
    <row r="21" spans="1:15" x14ac:dyDescent="0.2">
      <c r="A21" s="38" t="s">
        <v>302</v>
      </c>
      <c r="B21" s="39" t="s">
        <v>303</v>
      </c>
      <c r="C21" s="40">
        <v>23671.71</v>
      </c>
      <c r="D21" s="41">
        <v>250000</v>
      </c>
      <c r="E21" s="41">
        <v>250000</v>
      </c>
      <c r="F21" s="40">
        <v>16022.25</v>
      </c>
      <c r="G21" s="40">
        <v>67.685224261365207</v>
      </c>
      <c r="H21" s="40">
        <v>6.4089</v>
      </c>
      <c r="I21" s="50"/>
      <c r="J21" s="50"/>
      <c r="K21" s="50"/>
      <c r="L21" s="50"/>
      <c r="M21" s="50"/>
      <c r="N21" s="50"/>
      <c r="O21" s="50"/>
    </row>
    <row r="22" spans="1:15" x14ac:dyDescent="0.2">
      <c r="A22" s="38" t="s">
        <v>304</v>
      </c>
      <c r="B22" s="39" t="s">
        <v>305</v>
      </c>
      <c r="C22" s="40">
        <v>3330834.75</v>
      </c>
      <c r="D22" s="41">
        <v>2730000</v>
      </c>
      <c r="E22" s="41">
        <v>2730000</v>
      </c>
      <c r="F22" s="40">
        <v>138100.43</v>
      </c>
      <c r="G22" s="40">
        <v>4.1461207284450197</v>
      </c>
      <c r="H22" s="40">
        <v>5.0586238095238096</v>
      </c>
      <c r="I22" s="50"/>
      <c r="J22" s="50"/>
      <c r="K22" s="50"/>
      <c r="L22" s="50"/>
      <c r="M22" s="50"/>
      <c r="N22" s="50"/>
      <c r="O22" s="50"/>
    </row>
    <row r="23" spans="1:15" x14ac:dyDescent="0.2">
      <c r="A23" s="33" t="s">
        <v>275</v>
      </c>
      <c r="B23" s="34" t="s">
        <v>388</v>
      </c>
      <c r="C23" s="35">
        <f>+C24+C25</f>
        <v>43979034.450000003</v>
      </c>
      <c r="D23" s="36">
        <v>70920000</v>
      </c>
      <c r="E23" s="36">
        <v>70920000</v>
      </c>
      <c r="F23" s="35">
        <v>9818166.5299999993</v>
      </c>
      <c r="G23" s="35">
        <v>18.188851708887899</v>
      </c>
      <c r="H23" s="35">
        <v>13.8440024393683</v>
      </c>
      <c r="I23" s="59"/>
      <c r="J23" s="59"/>
      <c r="K23" s="59"/>
      <c r="L23" s="59"/>
      <c r="M23" s="59"/>
      <c r="N23" s="59"/>
      <c r="O23" s="59"/>
    </row>
    <row r="24" spans="1:15" x14ac:dyDescent="0.2">
      <c r="A24" s="38" t="s">
        <v>389</v>
      </c>
      <c r="B24" s="39" t="s">
        <v>390</v>
      </c>
      <c r="C24" s="40">
        <v>18981397.510000002</v>
      </c>
      <c r="D24" s="41">
        <v>70920000</v>
      </c>
      <c r="E24" s="41">
        <v>70920000</v>
      </c>
      <c r="F24" s="40">
        <v>9818166.5299999993</v>
      </c>
      <c r="G24" s="40">
        <v>33.87747787736</v>
      </c>
      <c r="H24" s="40">
        <v>13.8440024393683</v>
      </c>
      <c r="I24" s="50"/>
      <c r="J24" s="50"/>
      <c r="K24" s="50"/>
      <c r="L24" s="50"/>
      <c r="M24" s="50"/>
      <c r="N24" s="50"/>
      <c r="O24" s="50"/>
    </row>
    <row r="25" spans="1:15" x14ac:dyDescent="0.2">
      <c r="A25" s="38" t="s">
        <v>391</v>
      </c>
      <c r="B25" s="39" t="s">
        <v>392</v>
      </c>
      <c r="C25" s="40">
        <v>24997636.940000001</v>
      </c>
      <c r="D25" s="40"/>
      <c r="E25" s="40"/>
      <c r="F25" s="40"/>
      <c r="G25" s="40"/>
      <c r="H25" s="40"/>
      <c r="I25" s="50"/>
      <c r="J25" s="50"/>
      <c r="K25" s="50"/>
      <c r="L25" s="50"/>
      <c r="M25" s="50"/>
      <c r="N25" s="50"/>
      <c r="O25" s="50"/>
    </row>
    <row r="26" spans="1:15" x14ac:dyDescent="0.2">
      <c r="A26" s="33" t="s">
        <v>254</v>
      </c>
      <c r="B26" s="34" t="s">
        <v>393</v>
      </c>
      <c r="C26" s="35">
        <v>13792511.34</v>
      </c>
      <c r="D26" s="36">
        <v>27000000</v>
      </c>
      <c r="E26" s="36">
        <v>27000000</v>
      </c>
      <c r="F26" s="35">
        <v>4317254.0599999996</v>
      </c>
      <c r="G26" s="35">
        <v>31.301435638333899</v>
      </c>
      <c r="H26" s="35">
        <v>15.9898298518518</v>
      </c>
      <c r="I26" s="59"/>
      <c r="J26" s="59"/>
      <c r="K26" s="59"/>
      <c r="L26" s="59"/>
      <c r="M26" s="59"/>
      <c r="N26" s="59"/>
      <c r="O26" s="59"/>
    </row>
    <row r="27" spans="1:15" x14ac:dyDescent="0.2">
      <c r="A27" s="38" t="s">
        <v>268</v>
      </c>
      <c r="B27" s="39" t="s">
        <v>323</v>
      </c>
      <c r="C27" s="40">
        <v>13792511.34</v>
      </c>
      <c r="D27" s="41">
        <v>27000000</v>
      </c>
      <c r="E27" s="41">
        <v>27000000</v>
      </c>
      <c r="F27" s="40">
        <v>4317254.0599999996</v>
      </c>
      <c r="G27" s="40">
        <v>31.301435638333899</v>
      </c>
      <c r="H27" s="40">
        <v>15.9898298518518</v>
      </c>
      <c r="I27" s="50"/>
      <c r="J27" s="50"/>
      <c r="K27" s="50"/>
      <c r="L27" s="50"/>
      <c r="M27" s="50"/>
      <c r="N27" s="50"/>
      <c r="O27" s="50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BFC0-74D4-4253-98E5-5EBD9B535D5E}">
  <sheetPr>
    <pageSetUpPr fitToPage="1"/>
  </sheetPr>
  <dimension ref="A1:O406"/>
  <sheetViews>
    <sheetView topLeftCell="A4" workbookViewId="0">
      <selection activeCell="E14" sqref="E14"/>
    </sheetView>
  </sheetViews>
  <sheetFormatPr defaultRowHeight="12.75" x14ac:dyDescent="0.2"/>
  <cols>
    <col min="1" max="1" width="21" style="51" customWidth="1"/>
    <col min="2" max="2" width="50.7109375" style="60" customWidth="1"/>
    <col min="3" max="3" width="20.140625" style="61" customWidth="1"/>
    <col min="4" max="4" width="17.85546875" style="62" bestFit="1" customWidth="1"/>
    <col min="5" max="5" width="27.7109375" style="62" customWidth="1"/>
    <col min="6" max="6" width="16.7109375" style="61" bestFit="1" customWidth="1"/>
    <col min="7" max="7" width="15.42578125" style="51" bestFit="1" customWidth="1"/>
    <col min="8" max="8" width="9.42578125" style="51" bestFit="1" customWidth="1"/>
    <col min="9" max="9" width="15.42578125" style="51" bestFit="1" customWidth="1"/>
    <col min="10" max="10" width="9.42578125" style="51" bestFit="1" customWidth="1"/>
    <col min="11" max="256" width="9.140625" style="51"/>
    <col min="257" max="257" width="21" style="51" customWidth="1"/>
    <col min="258" max="258" width="50.7109375" style="51" customWidth="1"/>
    <col min="259" max="259" width="20.140625" style="51" customWidth="1"/>
    <col min="260" max="260" width="17.85546875" style="51" bestFit="1" customWidth="1"/>
    <col min="261" max="261" width="27.7109375" style="51" customWidth="1"/>
    <col min="262" max="262" width="16.7109375" style="51" bestFit="1" customWidth="1"/>
    <col min="263" max="263" width="15.42578125" style="51" bestFit="1" customWidth="1"/>
    <col min="264" max="264" width="9.42578125" style="51" bestFit="1" customWidth="1"/>
    <col min="265" max="265" width="15.42578125" style="51" bestFit="1" customWidth="1"/>
    <col min="266" max="266" width="9.42578125" style="51" bestFit="1" customWidth="1"/>
    <col min="267" max="512" width="9.140625" style="51"/>
    <col min="513" max="513" width="21" style="51" customWidth="1"/>
    <col min="514" max="514" width="50.7109375" style="51" customWidth="1"/>
    <col min="515" max="515" width="20.140625" style="51" customWidth="1"/>
    <col min="516" max="516" width="17.85546875" style="51" bestFit="1" customWidth="1"/>
    <col min="517" max="517" width="27.7109375" style="51" customWidth="1"/>
    <col min="518" max="518" width="16.7109375" style="51" bestFit="1" customWidth="1"/>
    <col min="519" max="519" width="15.42578125" style="51" bestFit="1" customWidth="1"/>
    <col min="520" max="520" width="9.42578125" style="51" bestFit="1" customWidth="1"/>
    <col min="521" max="521" width="15.42578125" style="51" bestFit="1" customWidth="1"/>
    <col min="522" max="522" width="9.42578125" style="51" bestFit="1" customWidth="1"/>
    <col min="523" max="768" width="9.140625" style="51"/>
    <col min="769" max="769" width="21" style="51" customWidth="1"/>
    <col min="770" max="770" width="50.7109375" style="51" customWidth="1"/>
    <col min="771" max="771" width="20.140625" style="51" customWidth="1"/>
    <col min="772" max="772" width="17.85546875" style="51" bestFit="1" customWidth="1"/>
    <col min="773" max="773" width="27.7109375" style="51" customWidth="1"/>
    <col min="774" max="774" width="16.7109375" style="51" bestFit="1" customWidth="1"/>
    <col min="775" max="775" width="15.42578125" style="51" bestFit="1" customWidth="1"/>
    <col min="776" max="776" width="9.42578125" style="51" bestFit="1" customWidth="1"/>
    <col min="777" max="777" width="15.42578125" style="51" bestFit="1" customWidth="1"/>
    <col min="778" max="778" width="9.42578125" style="51" bestFit="1" customWidth="1"/>
    <col min="779" max="1024" width="9.140625" style="51"/>
    <col min="1025" max="1025" width="21" style="51" customWidth="1"/>
    <col min="1026" max="1026" width="50.7109375" style="51" customWidth="1"/>
    <col min="1027" max="1027" width="20.140625" style="51" customWidth="1"/>
    <col min="1028" max="1028" width="17.85546875" style="51" bestFit="1" customWidth="1"/>
    <col min="1029" max="1029" width="27.7109375" style="51" customWidth="1"/>
    <col min="1030" max="1030" width="16.7109375" style="51" bestFit="1" customWidth="1"/>
    <col min="1031" max="1031" width="15.42578125" style="51" bestFit="1" customWidth="1"/>
    <col min="1032" max="1032" width="9.42578125" style="51" bestFit="1" customWidth="1"/>
    <col min="1033" max="1033" width="15.42578125" style="51" bestFit="1" customWidth="1"/>
    <col min="1034" max="1034" width="9.42578125" style="51" bestFit="1" customWidth="1"/>
    <col min="1035" max="1280" width="9.140625" style="51"/>
    <col min="1281" max="1281" width="21" style="51" customWidth="1"/>
    <col min="1282" max="1282" width="50.7109375" style="51" customWidth="1"/>
    <col min="1283" max="1283" width="20.140625" style="51" customWidth="1"/>
    <col min="1284" max="1284" width="17.85546875" style="51" bestFit="1" customWidth="1"/>
    <col min="1285" max="1285" width="27.7109375" style="51" customWidth="1"/>
    <col min="1286" max="1286" width="16.7109375" style="51" bestFit="1" customWidth="1"/>
    <col min="1287" max="1287" width="15.42578125" style="51" bestFit="1" customWidth="1"/>
    <col min="1288" max="1288" width="9.42578125" style="51" bestFit="1" customWidth="1"/>
    <col min="1289" max="1289" width="15.42578125" style="51" bestFit="1" customWidth="1"/>
    <col min="1290" max="1290" width="9.42578125" style="51" bestFit="1" customWidth="1"/>
    <col min="1291" max="1536" width="9.140625" style="51"/>
    <col min="1537" max="1537" width="21" style="51" customWidth="1"/>
    <col min="1538" max="1538" width="50.7109375" style="51" customWidth="1"/>
    <col min="1539" max="1539" width="20.140625" style="51" customWidth="1"/>
    <col min="1540" max="1540" width="17.85546875" style="51" bestFit="1" customWidth="1"/>
    <col min="1541" max="1541" width="27.7109375" style="51" customWidth="1"/>
    <col min="1542" max="1542" width="16.7109375" style="51" bestFit="1" customWidth="1"/>
    <col min="1543" max="1543" width="15.42578125" style="51" bestFit="1" customWidth="1"/>
    <col min="1544" max="1544" width="9.42578125" style="51" bestFit="1" customWidth="1"/>
    <col min="1545" max="1545" width="15.42578125" style="51" bestFit="1" customWidth="1"/>
    <col min="1546" max="1546" width="9.42578125" style="51" bestFit="1" customWidth="1"/>
    <col min="1547" max="1792" width="9.140625" style="51"/>
    <col min="1793" max="1793" width="21" style="51" customWidth="1"/>
    <col min="1794" max="1794" width="50.7109375" style="51" customWidth="1"/>
    <col min="1795" max="1795" width="20.140625" style="51" customWidth="1"/>
    <col min="1796" max="1796" width="17.85546875" style="51" bestFit="1" customWidth="1"/>
    <col min="1797" max="1797" width="27.7109375" style="51" customWidth="1"/>
    <col min="1798" max="1798" width="16.7109375" style="51" bestFit="1" customWidth="1"/>
    <col min="1799" max="1799" width="15.42578125" style="51" bestFit="1" customWidth="1"/>
    <col min="1800" max="1800" width="9.42578125" style="51" bestFit="1" customWidth="1"/>
    <col min="1801" max="1801" width="15.42578125" style="51" bestFit="1" customWidth="1"/>
    <col min="1802" max="1802" width="9.42578125" style="51" bestFit="1" customWidth="1"/>
    <col min="1803" max="2048" width="9.140625" style="51"/>
    <col min="2049" max="2049" width="21" style="51" customWidth="1"/>
    <col min="2050" max="2050" width="50.7109375" style="51" customWidth="1"/>
    <col min="2051" max="2051" width="20.140625" style="51" customWidth="1"/>
    <col min="2052" max="2052" width="17.85546875" style="51" bestFit="1" customWidth="1"/>
    <col min="2053" max="2053" width="27.7109375" style="51" customWidth="1"/>
    <col min="2054" max="2054" width="16.7109375" style="51" bestFit="1" customWidth="1"/>
    <col min="2055" max="2055" width="15.42578125" style="51" bestFit="1" customWidth="1"/>
    <col min="2056" max="2056" width="9.42578125" style="51" bestFit="1" customWidth="1"/>
    <col min="2057" max="2057" width="15.42578125" style="51" bestFit="1" customWidth="1"/>
    <col min="2058" max="2058" width="9.42578125" style="51" bestFit="1" customWidth="1"/>
    <col min="2059" max="2304" width="9.140625" style="51"/>
    <col min="2305" max="2305" width="21" style="51" customWidth="1"/>
    <col min="2306" max="2306" width="50.7109375" style="51" customWidth="1"/>
    <col min="2307" max="2307" width="20.140625" style="51" customWidth="1"/>
    <col min="2308" max="2308" width="17.85546875" style="51" bestFit="1" customWidth="1"/>
    <col min="2309" max="2309" width="27.7109375" style="51" customWidth="1"/>
    <col min="2310" max="2310" width="16.7109375" style="51" bestFit="1" customWidth="1"/>
    <col min="2311" max="2311" width="15.42578125" style="51" bestFit="1" customWidth="1"/>
    <col min="2312" max="2312" width="9.42578125" style="51" bestFit="1" customWidth="1"/>
    <col min="2313" max="2313" width="15.42578125" style="51" bestFit="1" customWidth="1"/>
    <col min="2314" max="2314" width="9.42578125" style="51" bestFit="1" customWidth="1"/>
    <col min="2315" max="2560" width="9.140625" style="51"/>
    <col min="2561" max="2561" width="21" style="51" customWidth="1"/>
    <col min="2562" max="2562" width="50.7109375" style="51" customWidth="1"/>
    <col min="2563" max="2563" width="20.140625" style="51" customWidth="1"/>
    <col min="2564" max="2564" width="17.85546875" style="51" bestFit="1" customWidth="1"/>
    <col min="2565" max="2565" width="27.7109375" style="51" customWidth="1"/>
    <col min="2566" max="2566" width="16.7109375" style="51" bestFit="1" customWidth="1"/>
    <col min="2567" max="2567" width="15.42578125" style="51" bestFit="1" customWidth="1"/>
    <col min="2568" max="2568" width="9.42578125" style="51" bestFit="1" customWidth="1"/>
    <col min="2569" max="2569" width="15.42578125" style="51" bestFit="1" customWidth="1"/>
    <col min="2570" max="2570" width="9.42578125" style="51" bestFit="1" customWidth="1"/>
    <col min="2571" max="2816" width="9.140625" style="51"/>
    <col min="2817" max="2817" width="21" style="51" customWidth="1"/>
    <col min="2818" max="2818" width="50.7109375" style="51" customWidth="1"/>
    <col min="2819" max="2819" width="20.140625" style="51" customWidth="1"/>
    <col min="2820" max="2820" width="17.85546875" style="51" bestFit="1" customWidth="1"/>
    <col min="2821" max="2821" width="27.7109375" style="51" customWidth="1"/>
    <col min="2822" max="2822" width="16.7109375" style="51" bestFit="1" customWidth="1"/>
    <col min="2823" max="2823" width="15.42578125" style="51" bestFit="1" customWidth="1"/>
    <col min="2824" max="2824" width="9.42578125" style="51" bestFit="1" customWidth="1"/>
    <col min="2825" max="2825" width="15.42578125" style="51" bestFit="1" customWidth="1"/>
    <col min="2826" max="2826" width="9.42578125" style="51" bestFit="1" customWidth="1"/>
    <col min="2827" max="3072" width="9.140625" style="51"/>
    <col min="3073" max="3073" width="21" style="51" customWidth="1"/>
    <col min="3074" max="3074" width="50.7109375" style="51" customWidth="1"/>
    <col min="3075" max="3075" width="20.140625" style="51" customWidth="1"/>
    <col min="3076" max="3076" width="17.85546875" style="51" bestFit="1" customWidth="1"/>
    <col min="3077" max="3077" width="27.7109375" style="51" customWidth="1"/>
    <col min="3078" max="3078" width="16.7109375" style="51" bestFit="1" customWidth="1"/>
    <col min="3079" max="3079" width="15.42578125" style="51" bestFit="1" customWidth="1"/>
    <col min="3080" max="3080" width="9.42578125" style="51" bestFit="1" customWidth="1"/>
    <col min="3081" max="3081" width="15.42578125" style="51" bestFit="1" customWidth="1"/>
    <col min="3082" max="3082" width="9.42578125" style="51" bestFit="1" customWidth="1"/>
    <col min="3083" max="3328" width="9.140625" style="51"/>
    <col min="3329" max="3329" width="21" style="51" customWidth="1"/>
    <col min="3330" max="3330" width="50.7109375" style="51" customWidth="1"/>
    <col min="3331" max="3331" width="20.140625" style="51" customWidth="1"/>
    <col min="3332" max="3332" width="17.85546875" style="51" bestFit="1" customWidth="1"/>
    <col min="3333" max="3333" width="27.7109375" style="51" customWidth="1"/>
    <col min="3334" max="3334" width="16.7109375" style="51" bestFit="1" customWidth="1"/>
    <col min="3335" max="3335" width="15.42578125" style="51" bestFit="1" customWidth="1"/>
    <col min="3336" max="3336" width="9.42578125" style="51" bestFit="1" customWidth="1"/>
    <col min="3337" max="3337" width="15.42578125" style="51" bestFit="1" customWidth="1"/>
    <col min="3338" max="3338" width="9.42578125" style="51" bestFit="1" customWidth="1"/>
    <col min="3339" max="3584" width="9.140625" style="51"/>
    <col min="3585" max="3585" width="21" style="51" customWidth="1"/>
    <col min="3586" max="3586" width="50.7109375" style="51" customWidth="1"/>
    <col min="3587" max="3587" width="20.140625" style="51" customWidth="1"/>
    <col min="3588" max="3588" width="17.85546875" style="51" bestFit="1" customWidth="1"/>
    <col min="3589" max="3589" width="27.7109375" style="51" customWidth="1"/>
    <col min="3590" max="3590" width="16.7109375" style="51" bestFit="1" customWidth="1"/>
    <col min="3591" max="3591" width="15.42578125" style="51" bestFit="1" customWidth="1"/>
    <col min="3592" max="3592" width="9.42578125" style="51" bestFit="1" customWidth="1"/>
    <col min="3593" max="3593" width="15.42578125" style="51" bestFit="1" customWidth="1"/>
    <col min="3594" max="3594" width="9.42578125" style="51" bestFit="1" customWidth="1"/>
    <col min="3595" max="3840" width="9.140625" style="51"/>
    <col min="3841" max="3841" width="21" style="51" customWidth="1"/>
    <col min="3842" max="3842" width="50.7109375" style="51" customWidth="1"/>
    <col min="3843" max="3843" width="20.140625" style="51" customWidth="1"/>
    <col min="3844" max="3844" width="17.85546875" style="51" bestFit="1" customWidth="1"/>
    <col min="3845" max="3845" width="27.7109375" style="51" customWidth="1"/>
    <col min="3846" max="3846" width="16.7109375" style="51" bestFit="1" customWidth="1"/>
    <col min="3847" max="3847" width="15.42578125" style="51" bestFit="1" customWidth="1"/>
    <col min="3848" max="3848" width="9.42578125" style="51" bestFit="1" customWidth="1"/>
    <col min="3849" max="3849" width="15.42578125" style="51" bestFit="1" customWidth="1"/>
    <col min="3850" max="3850" width="9.42578125" style="51" bestFit="1" customWidth="1"/>
    <col min="3851" max="4096" width="9.140625" style="51"/>
    <col min="4097" max="4097" width="21" style="51" customWidth="1"/>
    <col min="4098" max="4098" width="50.7109375" style="51" customWidth="1"/>
    <col min="4099" max="4099" width="20.140625" style="51" customWidth="1"/>
    <col min="4100" max="4100" width="17.85546875" style="51" bestFit="1" customWidth="1"/>
    <col min="4101" max="4101" width="27.7109375" style="51" customWidth="1"/>
    <col min="4102" max="4102" width="16.7109375" style="51" bestFit="1" customWidth="1"/>
    <col min="4103" max="4103" width="15.42578125" style="51" bestFit="1" customWidth="1"/>
    <col min="4104" max="4104" width="9.42578125" style="51" bestFit="1" customWidth="1"/>
    <col min="4105" max="4105" width="15.42578125" style="51" bestFit="1" customWidth="1"/>
    <col min="4106" max="4106" width="9.42578125" style="51" bestFit="1" customWidth="1"/>
    <col min="4107" max="4352" width="9.140625" style="51"/>
    <col min="4353" max="4353" width="21" style="51" customWidth="1"/>
    <col min="4354" max="4354" width="50.7109375" style="51" customWidth="1"/>
    <col min="4355" max="4355" width="20.140625" style="51" customWidth="1"/>
    <col min="4356" max="4356" width="17.85546875" style="51" bestFit="1" customWidth="1"/>
    <col min="4357" max="4357" width="27.7109375" style="51" customWidth="1"/>
    <col min="4358" max="4358" width="16.7109375" style="51" bestFit="1" customWidth="1"/>
    <col min="4359" max="4359" width="15.42578125" style="51" bestFit="1" customWidth="1"/>
    <col min="4360" max="4360" width="9.42578125" style="51" bestFit="1" customWidth="1"/>
    <col min="4361" max="4361" width="15.42578125" style="51" bestFit="1" customWidth="1"/>
    <col min="4362" max="4362" width="9.42578125" style="51" bestFit="1" customWidth="1"/>
    <col min="4363" max="4608" width="9.140625" style="51"/>
    <col min="4609" max="4609" width="21" style="51" customWidth="1"/>
    <col min="4610" max="4610" width="50.7109375" style="51" customWidth="1"/>
    <col min="4611" max="4611" width="20.140625" style="51" customWidth="1"/>
    <col min="4612" max="4612" width="17.85546875" style="51" bestFit="1" customWidth="1"/>
    <col min="4613" max="4613" width="27.7109375" style="51" customWidth="1"/>
    <col min="4614" max="4614" width="16.7109375" style="51" bestFit="1" customWidth="1"/>
    <col min="4615" max="4615" width="15.42578125" style="51" bestFit="1" customWidth="1"/>
    <col min="4616" max="4616" width="9.42578125" style="51" bestFit="1" customWidth="1"/>
    <col min="4617" max="4617" width="15.42578125" style="51" bestFit="1" customWidth="1"/>
    <col min="4618" max="4618" width="9.42578125" style="51" bestFit="1" customWidth="1"/>
    <col min="4619" max="4864" width="9.140625" style="51"/>
    <col min="4865" max="4865" width="21" style="51" customWidth="1"/>
    <col min="4866" max="4866" width="50.7109375" style="51" customWidth="1"/>
    <col min="4867" max="4867" width="20.140625" style="51" customWidth="1"/>
    <col min="4868" max="4868" width="17.85546875" style="51" bestFit="1" customWidth="1"/>
    <col min="4869" max="4869" width="27.7109375" style="51" customWidth="1"/>
    <col min="4870" max="4870" width="16.7109375" style="51" bestFit="1" customWidth="1"/>
    <col min="4871" max="4871" width="15.42578125" style="51" bestFit="1" customWidth="1"/>
    <col min="4872" max="4872" width="9.42578125" style="51" bestFit="1" customWidth="1"/>
    <col min="4873" max="4873" width="15.42578125" style="51" bestFit="1" customWidth="1"/>
    <col min="4874" max="4874" width="9.42578125" style="51" bestFit="1" customWidth="1"/>
    <col min="4875" max="5120" width="9.140625" style="51"/>
    <col min="5121" max="5121" width="21" style="51" customWidth="1"/>
    <col min="5122" max="5122" width="50.7109375" style="51" customWidth="1"/>
    <col min="5123" max="5123" width="20.140625" style="51" customWidth="1"/>
    <col min="5124" max="5124" width="17.85546875" style="51" bestFit="1" customWidth="1"/>
    <col min="5125" max="5125" width="27.7109375" style="51" customWidth="1"/>
    <col min="5126" max="5126" width="16.7109375" style="51" bestFit="1" customWidth="1"/>
    <col min="5127" max="5127" width="15.42578125" style="51" bestFit="1" customWidth="1"/>
    <col min="5128" max="5128" width="9.42578125" style="51" bestFit="1" customWidth="1"/>
    <col min="5129" max="5129" width="15.42578125" style="51" bestFit="1" customWidth="1"/>
    <col min="5130" max="5130" width="9.42578125" style="51" bestFit="1" customWidth="1"/>
    <col min="5131" max="5376" width="9.140625" style="51"/>
    <col min="5377" max="5377" width="21" style="51" customWidth="1"/>
    <col min="5378" max="5378" width="50.7109375" style="51" customWidth="1"/>
    <col min="5379" max="5379" width="20.140625" style="51" customWidth="1"/>
    <col min="5380" max="5380" width="17.85546875" style="51" bestFit="1" customWidth="1"/>
    <col min="5381" max="5381" width="27.7109375" style="51" customWidth="1"/>
    <col min="5382" max="5382" width="16.7109375" style="51" bestFit="1" customWidth="1"/>
    <col min="5383" max="5383" width="15.42578125" style="51" bestFit="1" customWidth="1"/>
    <col min="5384" max="5384" width="9.42578125" style="51" bestFit="1" customWidth="1"/>
    <col min="5385" max="5385" width="15.42578125" style="51" bestFit="1" customWidth="1"/>
    <col min="5386" max="5386" width="9.42578125" style="51" bestFit="1" customWidth="1"/>
    <col min="5387" max="5632" width="9.140625" style="51"/>
    <col min="5633" max="5633" width="21" style="51" customWidth="1"/>
    <col min="5634" max="5634" width="50.7109375" style="51" customWidth="1"/>
    <col min="5635" max="5635" width="20.140625" style="51" customWidth="1"/>
    <col min="5636" max="5636" width="17.85546875" style="51" bestFit="1" customWidth="1"/>
    <col min="5637" max="5637" width="27.7109375" style="51" customWidth="1"/>
    <col min="5638" max="5638" width="16.7109375" style="51" bestFit="1" customWidth="1"/>
    <col min="5639" max="5639" width="15.42578125" style="51" bestFit="1" customWidth="1"/>
    <col min="5640" max="5640" width="9.42578125" style="51" bestFit="1" customWidth="1"/>
    <col min="5641" max="5641" width="15.42578125" style="51" bestFit="1" customWidth="1"/>
    <col min="5642" max="5642" width="9.42578125" style="51" bestFit="1" customWidth="1"/>
    <col min="5643" max="5888" width="9.140625" style="51"/>
    <col min="5889" max="5889" width="21" style="51" customWidth="1"/>
    <col min="5890" max="5890" width="50.7109375" style="51" customWidth="1"/>
    <col min="5891" max="5891" width="20.140625" style="51" customWidth="1"/>
    <col min="5892" max="5892" width="17.85546875" style="51" bestFit="1" customWidth="1"/>
    <col min="5893" max="5893" width="27.7109375" style="51" customWidth="1"/>
    <col min="5894" max="5894" width="16.7109375" style="51" bestFit="1" customWidth="1"/>
    <col min="5895" max="5895" width="15.42578125" style="51" bestFit="1" customWidth="1"/>
    <col min="5896" max="5896" width="9.42578125" style="51" bestFit="1" customWidth="1"/>
    <col min="5897" max="5897" width="15.42578125" style="51" bestFit="1" customWidth="1"/>
    <col min="5898" max="5898" width="9.42578125" style="51" bestFit="1" customWidth="1"/>
    <col min="5899" max="6144" width="9.140625" style="51"/>
    <col min="6145" max="6145" width="21" style="51" customWidth="1"/>
    <col min="6146" max="6146" width="50.7109375" style="51" customWidth="1"/>
    <col min="6147" max="6147" width="20.140625" style="51" customWidth="1"/>
    <col min="6148" max="6148" width="17.85546875" style="51" bestFit="1" customWidth="1"/>
    <col min="6149" max="6149" width="27.7109375" style="51" customWidth="1"/>
    <col min="6150" max="6150" width="16.7109375" style="51" bestFit="1" customWidth="1"/>
    <col min="6151" max="6151" width="15.42578125" style="51" bestFit="1" customWidth="1"/>
    <col min="6152" max="6152" width="9.42578125" style="51" bestFit="1" customWidth="1"/>
    <col min="6153" max="6153" width="15.42578125" style="51" bestFit="1" customWidth="1"/>
    <col min="6154" max="6154" width="9.42578125" style="51" bestFit="1" customWidth="1"/>
    <col min="6155" max="6400" width="9.140625" style="51"/>
    <col min="6401" max="6401" width="21" style="51" customWidth="1"/>
    <col min="6402" max="6402" width="50.7109375" style="51" customWidth="1"/>
    <col min="6403" max="6403" width="20.140625" style="51" customWidth="1"/>
    <col min="6404" max="6404" width="17.85546875" style="51" bestFit="1" customWidth="1"/>
    <col min="6405" max="6405" width="27.7109375" style="51" customWidth="1"/>
    <col min="6406" max="6406" width="16.7109375" style="51" bestFit="1" customWidth="1"/>
    <col min="6407" max="6407" width="15.42578125" style="51" bestFit="1" customWidth="1"/>
    <col min="6408" max="6408" width="9.42578125" style="51" bestFit="1" customWidth="1"/>
    <col min="6409" max="6409" width="15.42578125" style="51" bestFit="1" customWidth="1"/>
    <col min="6410" max="6410" width="9.42578125" style="51" bestFit="1" customWidth="1"/>
    <col min="6411" max="6656" width="9.140625" style="51"/>
    <col min="6657" max="6657" width="21" style="51" customWidth="1"/>
    <col min="6658" max="6658" width="50.7109375" style="51" customWidth="1"/>
    <col min="6659" max="6659" width="20.140625" style="51" customWidth="1"/>
    <col min="6660" max="6660" width="17.85546875" style="51" bestFit="1" customWidth="1"/>
    <col min="6661" max="6661" width="27.7109375" style="51" customWidth="1"/>
    <col min="6662" max="6662" width="16.7109375" style="51" bestFit="1" customWidth="1"/>
    <col min="6663" max="6663" width="15.42578125" style="51" bestFit="1" customWidth="1"/>
    <col min="6664" max="6664" width="9.42578125" style="51" bestFit="1" customWidth="1"/>
    <col min="6665" max="6665" width="15.42578125" style="51" bestFit="1" customWidth="1"/>
    <col min="6666" max="6666" width="9.42578125" style="51" bestFit="1" customWidth="1"/>
    <col min="6667" max="6912" width="9.140625" style="51"/>
    <col min="6913" max="6913" width="21" style="51" customWidth="1"/>
    <col min="6914" max="6914" width="50.7109375" style="51" customWidth="1"/>
    <col min="6915" max="6915" width="20.140625" style="51" customWidth="1"/>
    <col min="6916" max="6916" width="17.85546875" style="51" bestFit="1" customWidth="1"/>
    <col min="6917" max="6917" width="27.7109375" style="51" customWidth="1"/>
    <col min="6918" max="6918" width="16.7109375" style="51" bestFit="1" customWidth="1"/>
    <col min="6919" max="6919" width="15.42578125" style="51" bestFit="1" customWidth="1"/>
    <col min="6920" max="6920" width="9.42578125" style="51" bestFit="1" customWidth="1"/>
    <col min="6921" max="6921" width="15.42578125" style="51" bestFit="1" customWidth="1"/>
    <col min="6922" max="6922" width="9.42578125" style="51" bestFit="1" customWidth="1"/>
    <col min="6923" max="7168" width="9.140625" style="51"/>
    <col min="7169" max="7169" width="21" style="51" customWidth="1"/>
    <col min="7170" max="7170" width="50.7109375" style="51" customWidth="1"/>
    <col min="7171" max="7171" width="20.140625" style="51" customWidth="1"/>
    <col min="7172" max="7172" width="17.85546875" style="51" bestFit="1" customWidth="1"/>
    <col min="7173" max="7173" width="27.7109375" style="51" customWidth="1"/>
    <col min="7174" max="7174" width="16.7109375" style="51" bestFit="1" customWidth="1"/>
    <col min="7175" max="7175" width="15.42578125" style="51" bestFit="1" customWidth="1"/>
    <col min="7176" max="7176" width="9.42578125" style="51" bestFit="1" customWidth="1"/>
    <col min="7177" max="7177" width="15.42578125" style="51" bestFit="1" customWidth="1"/>
    <col min="7178" max="7178" width="9.42578125" style="51" bestFit="1" customWidth="1"/>
    <col min="7179" max="7424" width="9.140625" style="51"/>
    <col min="7425" max="7425" width="21" style="51" customWidth="1"/>
    <col min="7426" max="7426" width="50.7109375" style="51" customWidth="1"/>
    <col min="7427" max="7427" width="20.140625" style="51" customWidth="1"/>
    <col min="7428" max="7428" width="17.85546875" style="51" bestFit="1" customWidth="1"/>
    <col min="7429" max="7429" width="27.7109375" style="51" customWidth="1"/>
    <col min="7430" max="7430" width="16.7109375" style="51" bestFit="1" customWidth="1"/>
    <col min="7431" max="7431" width="15.42578125" style="51" bestFit="1" customWidth="1"/>
    <col min="7432" max="7432" width="9.42578125" style="51" bestFit="1" customWidth="1"/>
    <col min="7433" max="7433" width="15.42578125" style="51" bestFit="1" customWidth="1"/>
    <col min="7434" max="7434" width="9.42578125" style="51" bestFit="1" customWidth="1"/>
    <col min="7435" max="7680" width="9.140625" style="51"/>
    <col min="7681" max="7681" width="21" style="51" customWidth="1"/>
    <col min="7682" max="7682" width="50.7109375" style="51" customWidth="1"/>
    <col min="7683" max="7683" width="20.140625" style="51" customWidth="1"/>
    <col min="7684" max="7684" width="17.85546875" style="51" bestFit="1" customWidth="1"/>
    <col min="7685" max="7685" width="27.7109375" style="51" customWidth="1"/>
    <col min="7686" max="7686" width="16.7109375" style="51" bestFit="1" customWidth="1"/>
    <col min="7687" max="7687" width="15.42578125" style="51" bestFit="1" customWidth="1"/>
    <col min="7688" max="7688" width="9.42578125" style="51" bestFit="1" customWidth="1"/>
    <col min="7689" max="7689" width="15.42578125" style="51" bestFit="1" customWidth="1"/>
    <col min="7690" max="7690" width="9.42578125" style="51" bestFit="1" customWidth="1"/>
    <col min="7691" max="7936" width="9.140625" style="51"/>
    <col min="7937" max="7937" width="21" style="51" customWidth="1"/>
    <col min="7938" max="7938" width="50.7109375" style="51" customWidth="1"/>
    <col min="7939" max="7939" width="20.140625" style="51" customWidth="1"/>
    <col min="7940" max="7940" width="17.85546875" style="51" bestFit="1" customWidth="1"/>
    <col min="7941" max="7941" width="27.7109375" style="51" customWidth="1"/>
    <col min="7942" max="7942" width="16.7109375" style="51" bestFit="1" customWidth="1"/>
    <col min="7943" max="7943" width="15.42578125" style="51" bestFit="1" customWidth="1"/>
    <col min="7944" max="7944" width="9.42578125" style="51" bestFit="1" customWidth="1"/>
    <col min="7945" max="7945" width="15.42578125" style="51" bestFit="1" customWidth="1"/>
    <col min="7946" max="7946" width="9.42578125" style="51" bestFit="1" customWidth="1"/>
    <col min="7947" max="8192" width="9.140625" style="51"/>
    <col min="8193" max="8193" width="21" style="51" customWidth="1"/>
    <col min="8194" max="8194" width="50.7109375" style="51" customWidth="1"/>
    <col min="8195" max="8195" width="20.140625" style="51" customWidth="1"/>
    <col min="8196" max="8196" width="17.85546875" style="51" bestFit="1" customWidth="1"/>
    <col min="8197" max="8197" width="27.7109375" style="51" customWidth="1"/>
    <col min="8198" max="8198" width="16.7109375" style="51" bestFit="1" customWidth="1"/>
    <col min="8199" max="8199" width="15.42578125" style="51" bestFit="1" customWidth="1"/>
    <col min="8200" max="8200" width="9.42578125" style="51" bestFit="1" customWidth="1"/>
    <col min="8201" max="8201" width="15.42578125" style="51" bestFit="1" customWidth="1"/>
    <col min="8202" max="8202" width="9.42578125" style="51" bestFit="1" customWidth="1"/>
    <col min="8203" max="8448" width="9.140625" style="51"/>
    <col min="8449" max="8449" width="21" style="51" customWidth="1"/>
    <col min="8450" max="8450" width="50.7109375" style="51" customWidth="1"/>
    <col min="8451" max="8451" width="20.140625" style="51" customWidth="1"/>
    <col min="8452" max="8452" width="17.85546875" style="51" bestFit="1" customWidth="1"/>
    <col min="8453" max="8453" width="27.7109375" style="51" customWidth="1"/>
    <col min="8454" max="8454" width="16.7109375" style="51" bestFit="1" customWidth="1"/>
    <col min="8455" max="8455" width="15.42578125" style="51" bestFit="1" customWidth="1"/>
    <col min="8456" max="8456" width="9.42578125" style="51" bestFit="1" customWidth="1"/>
    <col min="8457" max="8457" width="15.42578125" style="51" bestFit="1" customWidth="1"/>
    <col min="8458" max="8458" width="9.42578125" style="51" bestFit="1" customWidth="1"/>
    <col min="8459" max="8704" width="9.140625" style="51"/>
    <col min="8705" max="8705" width="21" style="51" customWidth="1"/>
    <col min="8706" max="8706" width="50.7109375" style="51" customWidth="1"/>
    <col min="8707" max="8707" width="20.140625" style="51" customWidth="1"/>
    <col min="8708" max="8708" width="17.85546875" style="51" bestFit="1" customWidth="1"/>
    <col min="8709" max="8709" width="27.7109375" style="51" customWidth="1"/>
    <col min="8710" max="8710" width="16.7109375" style="51" bestFit="1" customWidth="1"/>
    <col min="8711" max="8711" width="15.42578125" style="51" bestFit="1" customWidth="1"/>
    <col min="8712" max="8712" width="9.42578125" style="51" bestFit="1" customWidth="1"/>
    <col min="8713" max="8713" width="15.42578125" style="51" bestFit="1" customWidth="1"/>
    <col min="8714" max="8714" width="9.42578125" style="51" bestFit="1" customWidth="1"/>
    <col min="8715" max="8960" width="9.140625" style="51"/>
    <col min="8961" max="8961" width="21" style="51" customWidth="1"/>
    <col min="8962" max="8962" width="50.7109375" style="51" customWidth="1"/>
    <col min="8963" max="8963" width="20.140625" style="51" customWidth="1"/>
    <col min="8964" max="8964" width="17.85546875" style="51" bestFit="1" customWidth="1"/>
    <col min="8965" max="8965" width="27.7109375" style="51" customWidth="1"/>
    <col min="8966" max="8966" width="16.7109375" style="51" bestFit="1" customWidth="1"/>
    <col min="8967" max="8967" width="15.42578125" style="51" bestFit="1" customWidth="1"/>
    <col min="8968" max="8968" width="9.42578125" style="51" bestFit="1" customWidth="1"/>
    <col min="8969" max="8969" width="15.42578125" style="51" bestFit="1" customWidth="1"/>
    <col min="8970" max="8970" width="9.42578125" style="51" bestFit="1" customWidth="1"/>
    <col min="8971" max="9216" width="9.140625" style="51"/>
    <col min="9217" max="9217" width="21" style="51" customWidth="1"/>
    <col min="9218" max="9218" width="50.7109375" style="51" customWidth="1"/>
    <col min="9219" max="9219" width="20.140625" style="51" customWidth="1"/>
    <col min="9220" max="9220" width="17.85546875" style="51" bestFit="1" customWidth="1"/>
    <col min="9221" max="9221" width="27.7109375" style="51" customWidth="1"/>
    <col min="9222" max="9222" width="16.7109375" style="51" bestFit="1" customWidth="1"/>
    <col min="9223" max="9223" width="15.42578125" style="51" bestFit="1" customWidth="1"/>
    <col min="9224" max="9224" width="9.42578125" style="51" bestFit="1" customWidth="1"/>
    <col min="9225" max="9225" width="15.42578125" style="51" bestFit="1" customWidth="1"/>
    <col min="9226" max="9226" width="9.42578125" style="51" bestFit="1" customWidth="1"/>
    <col min="9227" max="9472" width="9.140625" style="51"/>
    <col min="9473" max="9473" width="21" style="51" customWidth="1"/>
    <col min="9474" max="9474" width="50.7109375" style="51" customWidth="1"/>
    <col min="9475" max="9475" width="20.140625" style="51" customWidth="1"/>
    <col min="9476" max="9476" width="17.85546875" style="51" bestFit="1" customWidth="1"/>
    <col min="9477" max="9477" width="27.7109375" style="51" customWidth="1"/>
    <col min="9478" max="9478" width="16.7109375" style="51" bestFit="1" customWidth="1"/>
    <col min="9479" max="9479" width="15.42578125" style="51" bestFit="1" customWidth="1"/>
    <col min="9480" max="9480" width="9.42578125" style="51" bestFit="1" customWidth="1"/>
    <col min="9481" max="9481" width="15.42578125" style="51" bestFit="1" customWidth="1"/>
    <col min="9482" max="9482" width="9.42578125" style="51" bestFit="1" customWidth="1"/>
    <col min="9483" max="9728" width="9.140625" style="51"/>
    <col min="9729" max="9729" width="21" style="51" customWidth="1"/>
    <col min="9730" max="9730" width="50.7109375" style="51" customWidth="1"/>
    <col min="9731" max="9731" width="20.140625" style="51" customWidth="1"/>
    <col min="9732" max="9732" width="17.85546875" style="51" bestFit="1" customWidth="1"/>
    <col min="9733" max="9733" width="27.7109375" style="51" customWidth="1"/>
    <col min="9734" max="9734" width="16.7109375" style="51" bestFit="1" customWidth="1"/>
    <col min="9735" max="9735" width="15.42578125" style="51" bestFit="1" customWidth="1"/>
    <col min="9736" max="9736" width="9.42578125" style="51" bestFit="1" customWidth="1"/>
    <col min="9737" max="9737" width="15.42578125" style="51" bestFit="1" customWidth="1"/>
    <col min="9738" max="9738" width="9.42578125" style="51" bestFit="1" customWidth="1"/>
    <col min="9739" max="9984" width="9.140625" style="51"/>
    <col min="9985" max="9985" width="21" style="51" customWidth="1"/>
    <col min="9986" max="9986" width="50.7109375" style="51" customWidth="1"/>
    <col min="9987" max="9987" width="20.140625" style="51" customWidth="1"/>
    <col min="9988" max="9988" width="17.85546875" style="51" bestFit="1" customWidth="1"/>
    <col min="9989" max="9989" width="27.7109375" style="51" customWidth="1"/>
    <col min="9990" max="9990" width="16.7109375" style="51" bestFit="1" customWidth="1"/>
    <col min="9991" max="9991" width="15.42578125" style="51" bestFit="1" customWidth="1"/>
    <col min="9992" max="9992" width="9.42578125" style="51" bestFit="1" customWidth="1"/>
    <col min="9993" max="9993" width="15.42578125" style="51" bestFit="1" customWidth="1"/>
    <col min="9994" max="9994" width="9.42578125" style="51" bestFit="1" customWidth="1"/>
    <col min="9995" max="10240" width="9.140625" style="51"/>
    <col min="10241" max="10241" width="21" style="51" customWidth="1"/>
    <col min="10242" max="10242" width="50.7109375" style="51" customWidth="1"/>
    <col min="10243" max="10243" width="20.140625" style="51" customWidth="1"/>
    <col min="10244" max="10244" width="17.85546875" style="51" bestFit="1" customWidth="1"/>
    <col min="10245" max="10245" width="27.7109375" style="51" customWidth="1"/>
    <col min="10246" max="10246" width="16.7109375" style="51" bestFit="1" customWidth="1"/>
    <col min="10247" max="10247" width="15.42578125" style="51" bestFit="1" customWidth="1"/>
    <col min="10248" max="10248" width="9.42578125" style="51" bestFit="1" customWidth="1"/>
    <col min="10249" max="10249" width="15.42578125" style="51" bestFit="1" customWidth="1"/>
    <col min="10250" max="10250" width="9.42578125" style="51" bestFit="1" customWidth="1"/>
    <col min="10251" max="10496" width="9.140625" style="51"/>
    <col min="10497" max="10497" width="21" style="51" customWidth="1"/>
    <col min="10498" max="10498" width="50.7109375" style="51" customWidth="1"/>
    <col min="10499" max="10499" width="20.140625" style="51" customWidth="1"/>
    <col min="10500" max="10500" width="17.85546875" style="51" bestFit="1" customWidth="1"/>
    <col min="10501" max="10501" width="27.7109375" style="51" customWidth="1"/>
    <col min="10502" max="10502" width="16.7109375" style="51" bestFit="1" customWidth="1"/>
    <col min="10503" max="10503" width="15.42578125" style="51" bestFit="1" customWidth="1"/>
    <col min="10504" max="10504" width="9.42578125" style="51" bestFit="1" customWidth="1"/>
    <col min="10505" max="10505" width="15.42578125" style="51" bestFit="1" customWidth="1"/>
    <col min="10506" max="10506" width="9.42578125" style="51" bestFit="1" customWidth="1"/>
    <col min="10507" max="10752" width="9.140625" style="51"/>
    <col min="10753" max="10753" width="21" style="51" customWidth="1"/>
    <col min="10754" max="10754" width="50.7109375" style="51" customWidth="1"/>
    <col min="10755" max="10755" width="20.140625" style="51" customWidth="1"/>
    <col min="10756" max="10756" width="17.85546875" style="51" bestFit="1" customWidth="1"/>
    <col min="10757" max="10757" width="27.7109375" style="51" customWidth="1"/>
    <col min="10758" max="10758" width="16.7109375" style="51" bestFit="1" customWidth="1"/>
    <col min="10759" max="10759" width="15.42578125" style="51" bestFit="1" customWidth="1"/>
    <col min="10760" max="10760" width="9.42578125" style="51" bestFit="1" customWidth="1"/>
    <col min="10761" max="10761" width="15.42578125" style="51" bestFit="1" customWidth="1"/>
    <col min="10762" max="10762" width="9.42578125" style="51" bestFit="1" customWidth="1"/>
    <col min="10763" max="11008" width="9.140625" style="51"/>
    <col min="11009" max="11009" width="21" style="51" customWidth="1"/>
    <col min="11010" max="11010" width="50.7109375" style="51" customWidth="1"/>
    <col min="11011" max="11011" width="20.140625" style="51" customWidth="1"/>
    <col min="11012" max="11012" width="17.85546875" style="51" bestFit="1" customWidth="1"/>
    <col min="11013" max="11013" width="27.7109375" style="51" customWidth="1"/>
    <col min="11014" max="11014" width="16.7109375" style="51" bestFit="1" customWidth="1"/>
    <col min="11015" max="11015" width="15.42578125" style="51" bestFit="1" customWidth="1"/>
    <col min="11016" max="11016" width="9.42578125" style="51" bestFit="1" customWidth="1"/>
    <col min="11017" max="11017" width="15.42578125" style="51" bestFit="1" customWidth="1"/>
    <col min="11018" max="11018" width="9.42578125" style="51" bestFit="1" customWidth="1"/>
    <col min="11019" max="11264" width="9.140625" style="51"/>
    <col min="11265" max="11265" width="21" style="51" customWidth="1"/>
    <col min="11266" max="11266" width="50.7109375" style="51" customWidth="1"/>
    <col min="11267" max="11267" width="20.140625" style="51" customWidth="1"/>
    <col min="11268" max="11268" width="17.85546875" style="51" bestFit="1" customWidth="1"/>
    <col min="11269" max="11269" width="27.7109375" style="51" customWidth="1"/>
    <col min="11270" max="11270" width="16.7109375" style="51" bestFit="1" customWidth="1"/>
    <col min="11271" max="11271" width="15.42578125" style="51" bestFit="1" customWidth="1"/>
    <col min="11272" max="11272" width="9.42578125" style="51" bestFit="1" customWidth="1"/>
    <col min="11273" max="11273" width="15.42578125" style="51" bestFit="1" customWidth="1"/>
    <col min="11274" max="11274" width="9.42578125" style="51" bestFit="1" customWidth="1"/>
    <col min="11275" max="11520" width="9.140625" style="51"/>
    <col min="11521" max="11521" width="21" style="51" customWidth="1"/>
    <col min="11522" max="11522" width="50.7109375" style="51" customWidth="1"/>
    <col min="11523" max="11523" width="20.140625" style="51" customWidth="1"/>
    <col min="11524" max="11524" width="17.85546875" style="51" bestFit="1" customWidth="1"/>
    <col min="11525" max="11525" width="27.7109375" style="51" customWidth="1"/>
    <col min="11526" max="11526" width="16.7109375" style="51" bestFit="1" customWidth="1"/>
    <col min="11527" max="11527" width="15.42578125" style="51" bestFit="1" customWidth="1"/>
    <col min="11528" max="11528" width="9.42578125" style="51" bestFit="1" customWidth="1"/>
    <col min="11529" max="11529" width="15.42578125" style="51" bestFit="1" customWidth="1"/>
    <col min="11530" max="11530" width="9.42578125" style="51" bestFit="1" customWidth="1"/>
    <col min="11531" max="11776" width="9.140625" style="51"/>
    <col min="11777" max="11777" width="21" style="51" customWidth="1"/>
    <col min="11778" max="11778" width="50.7109375" style="51" customWidth="1"/>
    <col min="11779" max="11779" width="20.140625" style="51" customWidth="1"/>
    <col min="11780" max="11780" width="17.85546875" style="51" bestFit="1" customWidth="1"/>
    <col min="11781" max="11781" width="27.7109375" style="51" customWidth="1"/>
    <col min="11782" max="11782" width="16.7109375" style="51" bestFit="1" customWidth="1"/>
    <col min="11783" max="11783" width="15.42578125" style="51" bestFit="1" customWidth="1"/>
    <col min="11784" max="11784" width="9.42578125" style="51" bestFit="1" customWidth="1"/>
    <col min="11785" max="11785" width="15.42578125" style="51" bestFit="1" customWidth="1"/>
    <col min="11786" max="11786" width="9.42578125" style="51" bestFit="1" customWidth="1"/>
    <col min="11787" max="12032" width="9.140625" style="51"/>
    <col min="12033" max="12033" width="21" style="51" customWidth="1"/>
    <col min="12034" max="12034" width="50.7109375" style="51" customWidth="1"/>
    <col min="12035" max="12035" width="20.140625" style="51" customWidth="1"/>
    <col min="12036" max="12036" width="17.85546875" style="51" bestFit="1" customWidth="1"/>
    <col min="12037" max="12037" width="27.7109375" style="51" customWidth="1"/>
    <col min="12038" max="12038" width="16.7109375" style="51" bestFit="1" customWidth="1"/>
    <col min="12039" max="12039" width="15.42578125" style="51" bestFit="1" customWidth="1"/>
    <col min="12040" max="12040" width="9.42578125" style="51" bestFit="1" customWidth="1"/>
    <col min="12041" max="12041" width="15.42578125" style="51" bestFit="1" customWidth="1"/>
    <col min="12042" max="12042" width="9.42578125" style="51" bestFit="1" customWidth="1"/>
    <col min="12043" max="12288" width="9.140625" style="51"/>
    <col min="12289" max="12289" width="21" style="51" customWidth="1"/>
    <col min="12290" max="12290" width="50.7109375" style="51" customWidth="1"/>
    <col min="12291" max="12291" width="20.140625" style="51" customWidth="1"/>
    <col min="12292" max="12292" width="17.85546875" style="51" bestFit="1" customWidth="1"/>
    <col min="12293" max="12293" width="27.7109375" style="51" customWidth="1"/>
    <col min="12294" max="12294" width="16.7109375" style="51" bestFit="1" customWidth="1"/>
    <col min="12295" max="12295" width="15.42578125" style="51" bestFit="1" customWidth="1"/>
    <col min="12296" max="12296" width="9.42578125" style="51" bestFit="1" customWidth="1"/>
    <col min="12297" max="12297" width="15.42578125" style="51" bestFit="1" customWidth="1"/>
    <col min="12298" max="12298" width="9.42578125" style="51" bestFit="1" customWidth="1"/>
    <col min="12299" max="12544" width="9.140625" style="51"/>
    <col min="12545" max="12545" width="21" style="51" customWidth="1"/>
    <col min="12546" max="12546" width="50.7109375" style="51" customWidth="1"/>
    <col min="12547" max="12547" width="20.140625" style="51" customWidth="1"/>
    <col min="12548" max="12548" width="17.85546875" style="51" bestFit="1" customWidth="1"/>
    <col min="12549" max="12549" width="27.7109375" style="51" customWidth="1"/>
    <col min="12550" max="12550" width="16.7109375" style="51" bestFit="1" customWidth="1"/>
    <col min="12551" max="12551" width="15.42578125" style="51" bestFit="1" customWidth="1"/>
    <col min="12552" max="12552" width="9.42578125" style="51" bestFit="1" customWidth="1"/>
    <col min="12553" max="12553" width="15.42578125" style="51" bestFit="1" customWidth="1"/>
    <col min="12554" max="12554" width="9.42578125" style="51" bestFit="1" customWidth="1"/>
    <col min="12555" max="12800" width="9.140625" style="51"/>
    <col min="12801" max="12801" width="21" style="51" customWidth="1"/>
    <col min="12802" max="12802" width="50.7109375" style="51" customWidth="1"/>
    <col min="12803" max="12803" width="20.140625" style="51" customWidth="1"/>
    <col min="12804" max="12804" width="17.85546875" style="51" bestFit="1" customWidth="1"/>
    <col min="12805" max="12805" width="27.7109375" style="51" customWidth="1"/>
    <col min="12806" max="12806" width="16.7109375" style="51" bestFit="1" customWidth="1"/>
    <col min="12807" max="12807" width="15.42578125" style="51" bestFit="1" customWidth="1"/>
    <col min="12808" max="12808" width="9.42578125" style="51" bestFit="1" customWidth="1"/>
    <col min="12809" max="12809" width="15.42578125" style="51" bestFit="1" customWidth="1"/>
    <col min="12810" max="12810" width="9.42578125" style="51" bestFit="1" customWidth="1"/>
    <col min="12811" max="13056" width="9.140625" style="51"/>
    <col min="13057" max="13057" width="21" style="51" customWidth="1"/>
    <col min="13058" max="13058" width="50.7109375" style="51" customWidth="1"/>
    <col min="13059" max="13059" width="20.140625" style="51" customWidth="1"/>
    <col min="13060" max="13060" width="17.85546875" style="51" bestFit="1" customWidth="1"/>
    <col min="13061" max="13061" width="27.7109375" style="51" customWidth="1"/>
    <col min="13062" max="13062" width="16.7109375" style="51" bestFit="1" customWidth="1"/>
    <col min="13063" max="13063" width="15.42578125" style="51" bestFit="1" customWidth="1"/>
    <col min="13064" max="13064" width="9.42578125" style="51" bestFit="1" customWidth="1"/>
    <col min="13065" max="13065" width="15.42578125" style="51" bestFit="1" customWidth="1"/>
    <col min="13066" max="13066" width="9.42578125" style="51" bestFit="1" customWidth="1"/>
    <col min="13067" max="13312" width="9.140625" style="51"/>
    <col min="13313" max="13313" width="21" style="51" customWidth="1"/>
    <col min="13314" max="13314" width="50.7109375" style="51" customWidth="1"/>
    <col min="13315" max="13315" width="20.140625" style="51" customWidth="1"/>
    <col min="13316" max="13316" width="17.85546875" style="51" bestFit="1" customWidth="1"/>
    <col min="13317" max="13317" width="27.7109375" style="51" customWidth="1"/>
    <col min="13318" max="13318" width="16.7109375" style="51" bestFit="1" customWidth="1"/>
    <col min="13319" max="13319" width="15.42578125" style="51" bestFit="1" customWidth="1"/>
    <col min="13320" max="13320" width="9.42578125" style="51" bestFit="1" customWidth="1"/>
    <col min="13321" max="13321" width="15.42578125" style="51" bestFit="1" customWidth="1"/>
    <col min="13322" max="13322" width="9.42578125" style="51" bestFit="1" customWidth="1"/>
    <col min="13323" max="13568" width="9.140625" style="51"/>
    <col min="13569" max="13569" width="21" style="51" customWidth="1"/>
    <col min="13570" max="13570" width="50.7109375" style="51" customWidth="1"/>
    <col min="13571" max="13571" width="20.140625" style="51" customWidth="1"/>
    <col min="13572" max="13572" width="17.85546875" style="51" bestFit="1" customWidth="1"/>
    <col min="13573" max="13573" width="27.7109375" style="51" customWidth="1"/>
    <col min="13574" max="13574" width="16.7109375" style="51" bestFit="1" customWidth="1"/>
    <col min="13575" max="13575" width="15.42578125" style="51" bestFit="1" customWidth="1"/>
    <col min="13576" max="13576" width="9.42578125" style="51" bestFit="1" customWidth="1"/>
    <col min="13577" max="13577" width="15.42578125" style="51" bestFit="1" customWidth="1"/>
    <col min="13578" max="13578" width="9.42578125" style="51" bestFit="1" customWidth="1"/>
    <col min="13579" max="13824" width="9.140625" style="51"/>
    <col min="13825" max="13825" width="21" style="51" customWidth="1"/>
    <col min="13826" max="13826" width="50.7109375" style="51" customWidth="1"/>
    <col min="13827" max="13827" width="20.140625" style="51" customWidth="1"/>
    <col min="13828" max="13828" width="17.85546875" style="51" bestFit="1" customWidth="1"/>
    <col min="13829" max="13829" width="27.7109375" style="51" customWidth="1"/>
    <col min="13830" max="13830" width="16.7109375" style="51" bestFit="1" customWidth="1"/>
    <col min="13831" max="13831" width="15.42578125" style="51" bestFit="1" customWidth="1"/>
    <col min="13832" max="13832" width="9.42578125" style="51" bestFit="1" customWidth="1"/>
    <col min="13833" max="13833" width="15.42578125" style="51" bestFit="1" customWidth="1"/>
    <col min="13834" max="13834" width="9.42578125" style="51" bestFit="1" customWidth="1"/>
    <col min="13835" max="14080" width="9.140625" style="51"/>
    <col min="14081" max="14081" width="21" style="51" customWidth="1"/>
    <col min="14082" max="14082" width="50.7109375" style="51" customWidth="1"/>
    <col min="14083" max="14083" width="20.140625" style="51" customWidth="1"/>
    <col min="14084" max="14084" width="17.85546875" style="51" bestFit="1" customWidth="1"/>
    <col min="14085" max="14085" width="27.7109375" style="51" customWidth="1"/>
    <col min="14086" max="14086" width="16.7109375" style="51" bestFit="1" customWidth="1"/>
    <col min="14087" max="14087" width="15.42578125" style="51" bestFit="1" customWidth="1"/>
    <col min="14088" max="14088" width="9.42578125" style="51" bestFit="1" customWidth="1"/>
    <col min="14089" max="14089" width="15.42578125" style="51" bestFit="1" customWidth="1"/>
    <col min="14090" max="14090" width="9.42578125" style="51" bestFit="1" customWidth="1"/>
    <col min="14091" max="14336" width="9.140625" style="51"/>
    <col min="14337" max="14337" width="21" style="51" customWidth="1"/>
    <col min="14338" max="14338" width="50.7109375" style="51" customWidth="1"/>
    <col min="14339" max="14339" width="20.140625" style="51" customWidth="1"/>
    <col min="14340" max="14340" width="17.85546875" style="51" bestFit="1" customWidth="1"/>
    <col min="14341" max="14341" width="27.7109375" style="51" customWidth="1"/>
    <col min="14342" max="14342" width="16.7109375" style="51" bestFit="1" customWidth="1"/>
    <col min="14343" max="14343" width="15.42578125" style="51" bestFit="1" customWidth="1"/>
    <col min="14344" max="14344" width="9.42578125" style="51" bestFit="1" customWidth="1"/>
    <col min="14345" max="14345" width="15.42578125" style="51" bestFit="1" customWidth="1"/>
    <col min="14346" max="14346" width="9.42578125" style="51" bestFit="1" customWidth="1"/>
    <col min="14347" max="14592" width="9.140625" style="51"/>
    <col min="14593" max="14593" width="21" style="51" customWidth="1"/>
    <col min="14594" max="14594" width="50.7109375" style="51" customWidth="1"/>
    <col min="14595" max="14595" width="20.140625" style="51" customWidth="1"/>
    <col min="14596" max="14596" width="17.85546875" style="51" bestFit="1" customWidth="1"/>
    <col min="14597" max="14597" width="27.7109375" style="51" customWidth="1"/>
    <col min="14598" max="14598" width="16.7109375" style="51" bestFit="1" customWidth="1"/>
    <col min="14599" max="14599" width="15.42578125" style="51" bestFit="1" customWidth="1"/>
    <col min="14600" max="14600" width="9.42578125" style="51" bestFit="1" customWidth="1"/>
    <col min="14601" max="14601" width="15.42578125" style="51" bestFit="1" customWidth="1"/>
    <col min="14602" max="14602" width="9.42578125" style="51" bestFit="1" customWidth="1"/>
    <col min="14603" max="14848" width="9.140625" style="51"/>
    <col min="14849" max="14849" width="21" style="51" customWidth="1"/>
    <col min="14850" max="14850" width="50.7109375" style="51" customWidth="1"/>
    <col min="14851" max="14851" width="20.140625" style="51" customWidth="1"/>
    <col min="14852" max="14852" width="17.85546875" style="51" bestFit="1" customWidth="1"/>
    <col min="14853" max="14853" width="27.7109375" style="51" customWidth="1"/>
    <col min="14854" max="14854" width="16.7109375" style="51" bestFit="1" customWidth="1"/>
    <col min="14855" max="14855" width="15.42578125" style="51" bestFit="1" customWidth="1"/>
    <col min="14856" max="14856" width="9.42578125" style="51" bestFit="1" customWidth="1"/>
    <col min="14857" max="14857" width="15.42578125" style="51" bestFit="1" customWidth="1"/>
    <col min="14858" max="14858" width="9.42578125" style="51" bestFit="1" customWidth="1"/>
    <col min="14859" max="15104" width="9.140625" style="51"/>
    <col min="15105" max="15105" width="21" style="51" customWidth="1"/>
    <col min="15106" max="15106" width="50.7109375" style="51" customWidth="1"/>
    <col min="15107" max="15107" width="20.140625" style="51" customWidth="1"/>
    <col min="15108" max="15108" width="17.85546875" style="51" bestFit="1" customWidth="1"/>
    <col min="15109" max="15109" width="27.7109375" style="51" customWidth="1"/>
    <col min="15110" max="15110" width="16.7109375" style="51" bestFit="1" customWidth="1"/>
    <col min="15111" max="15111" width="15.42578125" style="51" bestFit="1" customWidth="1"/>
    <col min="15112" max="15112" width="9.42578125" style="51" bestFit="1" customWidth="1"/>
    <col min="15113" max="15113" width="15.42578125" style="51" bestFit="1" customWidth="1"/>
    <col min="15114" max="15114" width="9.42578125" style="51" bestFit="1" customWidth="1"/>
    <col min="15115" max="15360" width="9.140625" style="51"/>
    <col min="15361" max="15361" width="21" style="51" customWidth="1"/>
    <col min="15362" max="15362" width="50.7109375" style="51" customWidth="1"/>
    <col min="15363" max="15363" width="20.140625" style="51" customWidth="1"/>
    <col min="15364" max="15364" width="17.85546875" style="51" bestFit="1" customWidth="1"/>
    <col min="15365" max="15365" width="27.7109375" style="51" customWidth="1"/>
    <col min="15366" max="15366" width="16.7109375" style="51" bestFit="1" customWidth="1"/>
    <col min="15367" max="15367" width="15.42578125" style="51" bestFit="1" customWidth="1"/>
    <col min="15368" max="15368" width="9.42578125" style="51" bestFit="1" customWidth="1"/>
    <col min="15369" max="15369" width="15.42578125" style="51" bestFit="1" customWidth="1"/>
    <col min="15370" max="15370" width="9.42578125" style="51" bestFit="1" customWidth="1"/>
    <col min="15371" max="15616" width="9.140625" style="51"/>
    <col min="15617" max="15617" width="21" style="51" customWidth="1"/>
    <col min="15618" max="15618" width="50.7109375" style="51" customWidth="1"/>
    <col min="15619" max="15619" width="20.140625" style="51" customWidth="1"/>
    <col min="15620" max="15620" width="17.85546875" style="51" bestFit="1" customWidth="1"/>
    <col min="15621" max="15621" width="27.7109375" style="51" customWidth="1"/>
    <col min="15622" max="15622" width="16.7109375" style="51" bestFit="1" customWidth="1"/>
    <col min="15623" max="15623" width="15.42578125" style="51" bestFit="1" customWidth="1"/>
    <col min="15624" max="15624" width="9.42578125" style="51" bestFit="1" customWidth="1"/>
    <col min="15625" max="15625" width="15.42578125" style="51" bestFit="1" customWidth="1"/>
    <col min="15626" max="15626" width="9.42578125" style="51" bestFit="1" customWidth="1"/>
    <col min="15627" max="15872" width="9.140625" style="51"/>
    <col min="15873" max="15873" width="21" style="51" customWidth="1"/>
    <col min="15874" max="15874" width="50.7109375" style="51" customWidth="1"/>
    <col min="15875" max="15875" width="20.140625" style="51" customWidth="1"/>
    <col min="15876" max="15876" width="17.85546875" style="51" bestFit="1" customWidth="1"/>
    <col min="15877" max="15877" width="27.7109375" style="51" customWidth="1"/>
    <col min="15878" max="15878" width="16.7109375" style="51" bestFit="1" customWidth="1"/>
    <col min="15879" max="15879" width="15.42578125" style="51" bestFit="1" customWidth="1"/>
    <col min="15880" max="15880" width="9.42578125" style="51" bestFit="1" customWidth="1"/>
    <col min="15881" max="15881" width="15.42578125" style="51" bestFit="1" customWidth="1"/>
    <col min="15882" max="15882" width="9.42578125" style="51" bestFit="1" customWidth="1"/>
    <col min="15883" max="16128" width="9.140625" style="51"/>
    <col min="16129" max="16129" width="21" style="51" customWidth="1"/>
    <col min="16130" max="16130" width="50.7109375" style="51" customWidth="1"/>
    <col min="16131" max="16131" width="20.140625" style="51" customWidth="1"/>
    <col min="16132" max="16132" width="17.85546875" style="51" bestFit="1" customWidth="1"/>
    <col min="16133" max="16133" width="27.7109375" style="51" customWidth="1"/>
    <col min="16134" max="16134" width="16.7109375" style="51" bestFit="1" customWidth="1"/>
    <col min="16135" max="16135" width="15.42578125" style="51" bestFit="1" customWidth="1"/>
    <col min="16136" max="16136" width="9.42578125" style="51" bestFit="1" customWidth="1"/>
    <col min="16137" max="16137" width="15.42578125" style="51" bestFit="1" customWidth="1"/>
    <col min="16138" max="16138" width="9.42578125" style="51" bestFit="1" customWidth="1"/>
    <col min="16139" max="16384" width="9.140625" style="51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5" ht="15.75" hidden="1" x14ac:dyDescent="0.2">
      <c r="A2" s="114"/>
      <c r="B2" s="114"/>
      <c r="C2" s="114"/>
      <c r="D2" s="114"/>
      <c r="E2" s="114"/>
      <c r="F2" s="114"/>
      <c r="G2" s="114"/>
      <c r="H2" s="114"/>
      <c r="I2" s="114"/>
    </row>
    <row r="3" spans="1:15" ht="18" hidden="1" x14ac:dyDescent="0.2">
      <c r="A3" s="2"/>
      <c r="B3" s="2"/>
      <c r="C3" s="2"/>
      <c r="D3" s="2"/>
      <c r="E3" s="2"/>
      <c r="F3" s="2"/>
      <c r="G3" s="18"/>
      <c r="H3" s="18"/>
      <c r="I3" s="18"/>
    </row>
    <row r="4" spans="1:15" ht="18" x14ac:dyDescent="0.2">
      <c r="A4" s="2"/>
      <c r="B4" s="2"/>
      <c r="C4" s="2"/>
      <c r="D4" s="2"/>
      <c r="E4" s="2"/>
      <c r="F4" s="2"/>
      <c r="G4" s="18"/>
      <c r="H4" s="18"/>
      <c r="I4" s="18"/>
    </row>
    <row r="5" spans="1:15" ht="15.75" x14ac:dyDescent="0.2">
      <c r="A5" s="114" t="s">
        <v>295</v>
      </c>
      <c r="B5" s="114"/>
      <c r="C5" s="114"/>
      <c r="D5" s="114"/>
      <c r="E5" s="114"/>
      <c r="F5" s="114"/>
      <c r="G5" s="114"/>
      <c r="H5" s="114"/>
      <c r="I5" s="114"/>
    </row>
    <row r="6" spans="1:15" ht="15.75" customHeight="1" x14ac:dyDescent="0.2">
      <c r="A6" s="114" t="s">
        <v>296</v>
      </c>
      <c r="B6" s="114"/>
      <c r="C6" s="114"/>
      <c r="D6" s="114"/>
      <c r="E6" s="114"/>
      <c r="F6" s="114"/>
      <c r="G6" s="114"/>
      <c r="H6" s="114"/>
      <c r="I6" s="114"/>
    </row>
    <row r="7" spans="1:15" ht="18" x14ac:dyDescent="0.2">
      <c r="A7" s="2"/>
      <c r="B7" s="2"/>
      <c r="C7" s="2"/>
      <c r="D7" s="2"/>
      <c r="E7" s="2"/>
      <c r="F7" s="2"/>
      <c r="G7" s="18"/>
      <c r="H7" s="18"/>
      <c r="I7" s="18"/>
    </row>
    <row r="8" spans="1:15" s="21" customFormat="1" ht="42.75" x14ac:dyDescent="0.25">
      <c r="A8" s="140" t="s">
        <v>3</v>
      </c>
      <c r="B8" s="140"/>
      <c r="C8" s="78" t="str">
        <f>UPPER(C11)</f>
        <v>IZVORNI PLAN ILI REBALANS 
2024.</v>
      </c>
      <c r="D8" s="78" t="str">
        <f>UPPER(D11)</f>
        <v>TEKUĆI PLAN 
2024.</v>
      </c>
      <c r="E8" s="78" t="str">
        <f>UPPER(E11)</f>
        <v>OSTVARENJE/IZVRŠENJE 
01.2024. - 06.2024.</v>
      </c>
      <c r="F8" s="78" t="s">
        <v>297</v>
      </c>
    </row>
    <row r="9" spans="1:15" s="24" customFormat="1" ht="12.75" customHeight="1" x14ac:dyDescent="0.25">
      <c r="A9" s="139">
        <v>1</v>
      </c>
      <c r="B9" s="139"/>
      <c r="C9" s="23">
        <v>2</v>
      </c>
      <c r="D9" s="23">
        <v>3</v>
      </c>
      <c r="E9" s="23">
        <v>4.3333333333333304</v>
      </c>
      <c r="F9" s="23">
        <v>5.0833333333333304</v>
      </c>
      <c r="G9"/>
      <c r="H9"/>
      <c r="I9"/>
      <c r="J9"/>
    </row>
    <row r="10" spans="1:15" s="24" customFormat="1" ht="12.75" hidden="1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79"/>
      <c r="L10" s="79"/>
      <c r="M10" s="79"/>
      <c r="N10" s="79"/>
      <c r="O10" s="79"/>
    </row>
    <row r="11" spans="1:15" ht="38.25" hidden="1" customHeight="1" x14ac:dyDescent="0.2">
      <c r="A11" s="63" t="s">
        <v>25</v>
      </c>
      <c r="B11" s="63" t="s">
        <v>25</v>
      </c>
      <c r="C11" s="28" t="s">
        <v>27</v>
      </c>
      <c r="D11" s="28" t="s">
        <v>28</v>
      </c>
      <c r="E11" s="28" t="s">
        <v>29</v>
      </c>
      <c r="F11" s="28" t="s">
        <v>30</v>
      </c>
      <c r="G11" s="42"/>
      <c r="H11" s="42"/>
      <c r="I11" s="42"/>
      <c r="J11" s="42"/>
      <c r="K11" s="50"/>
      <c r="L11" s="50"/>
      <c r="M11" s="50"/>
      <c r="N11" s="50"/>
      <c r="O11" s="50"/>
    </row>
    <row r="12" spans="1:15" ht="12.75" hidden="1" customHeight="1" x14ac:dyDescent="0.2">
      <c r="A12" s="63" t="s">
        <v>298</v>
      </c>
      <c r="B12" s="63" t="s">
        <v>25</v>
      </c>
      <c r="C12" s="64" t="s">
        <v>32</v>
      </c>
      <c r="D12" s="64" t="s">
        <v>32</v>
      </c>
      <c r="E12" s="64" t="s">
        <v>32</v>
      </c>
      <c r="F12" s="64" t="s">
        <v>25</v>
      </c>
      <c r="G12" s="42"/>
      <c r="H12" s="42"/>
      <c r="I12" s="42"/>
      <c r="J12" s="42"/>
      <c r="K12" s="50"/>
      <c r="L12" s="50"/>
      <c r="M12" s="50"/>
      <c r="N12" s="50"/>
      <c r="O12" s="50"/>
    </row>
    <row r="13" spans="1:15" ht="12.75" hidden="1" customHeight="1" x14ac:dyDescent="0.2">
      <c r="A13" s="80" t="s">
        <v>299</v>
      </c>
      <c r="B13" s="80" t="s">
        <v>25</v>
      </c>
      <c r="C13" s="32">
        <v>156568700</v>
      </c>
      <c r="D13" s="32">
        <v>156568700</v>
      </c>
      <c r="E13" s="31">
        <v>23914357.73</v>
      </c>
      <c r="F13" s="31">
        <v>15.274034803891199</v>
      </c>
      <c r="G13" s="42"/>
      <c r="H13" s="42"/>
      <c r="I13" s="42"/>
      <c r="J13" s="42"/>
      <c r="K13" s="50"/>
      <c r="L13" s="50"/>
      <c r="M13" s="50"/>
      <c r="N13" s="50"/>
      <c r="O13" s="50"/>
    </row>
    <row r="14" spans="1:15" ht="25.5" x14ac:dyDescent="0.2">
      <c r="A14" s="30" t="s">
        <v>300</v>
      </c>
      <c r="B14" s="52" t="s">
        <v>301</v>
      </c>
      <c r="C14" s="81">
        <v>156568700</v>
      </c>
      <c r="D14" s="81">
        <v>156568700</v>
      </c>
      <c r="E14" s="82">
        <v>23914357.73</v>
      </c>
      <c r="F14" s="82">
        <v>15.274034803891199</v>
      </c>
      <c r="G14" s="37"/>
      <c r="H14" s="37"/>
      <c r="I14" s="37"/>
      <c r="J14" s="37"/>
      <c r="K14" s="59"/>
      <c r="L14" s="59"/>
      <c r="M14" s="59"/>
      <c r="N14" s="59"/>
      <c r="O14" s="59"/>
    </row>
    <row r="15" spans="1:15" x14ac:dyDescent="0.2">
      <c r="A15" s="53" t="s">
        <v>302</v>
      </c>
      <c r="B15" s="54" t="s">
        <v>303</v>
      </c>
      <c r="C15" s="41">
        <v>14461445</v>
      </c>
      <c r="D15" s="41">
        <v>14461445</v>
      </c>
      <c r="E15" s="40">
        <v>3042342.08</v>
      </c>
      <c r="F15" s="40">
        <v>21.037607790922699</v>
      </c>
      <c r="G15" s="50"/>
      <c r="H15" s="50"/>
      <c r="I15" s="50"/>
      <c r="J15" s="50"/>
      <c r="K15" s="50"/>
      <c r="L15" s="50"/>
      <c r="M15" s="50"/>
      <c r="N15" s="50"/>
      <c r="O15" s="50"/>
    </row>
    <row r="16" spans="1:15" x14ac:dyDescent="0.2">
      <c r="A16" s="53" t="s">
        <v>304</v>
      </c>
      <c r="B16" s="54" t="s">
        <v>305</v>
      </c>
      <c r="C16" s="41">
        <v>4368778</v>
      </c>
      <c r="D16" s="41">
        <v>4368778</v>
      </c>
      <c r="E16" s="40">
        <v>744000.86</v>
      </c>
      <c r="F16" s="40">
        <v>17.029953456092301</v>
      </c>
      <c r="G16" s="50"/>
      <c r="H16" s="50"/>
      <c r="I16" s="50"/>
      <c r="J16" s="50"/>
      <c r="K16" s="50"/>
      <c r="L16" s="50"/>
      <c r="M16" s="50"/>
      <c r="N16" s="50"/>
      <c r="O16" s="50"/>
    </row>
    <row r="17" spans="1:15" x14ac:dyDescent="0.2">
      <c r="A17" s="53" t="s">
        <v>277</v>
      </c>
      <c r="B17" s="54" t="s">
        <v>306</v>
      </c>
      <c r="C17" s="41">
        <v>3599964</v>
      </c>
      <c r="D17" s="41">
        <v>3599964</v>
      </c>
      <c r="E17" s="40">
        <v>61346.48</v>
      </c>
      <c r="F17" s="40">
        <v>1.7040859297481901</v>
      </c>
      <c r="G17" s="50"/>
      <c r="H17" s="50"/>
      <c r="I17" s="50"/>
      <c r="J17" s="50"/>
      <c r="K17" s="50"/>
      <c r="L17" s="50"/>
      <c r="M17" s="50"/>
      <c r="N17" s="50"/>
      <c r="O17" s="50"/>
    </row>
    <row r="18" spans="1:15" x14ac:dyDescent="0.2">
      <c r="A18" s="53" t="s">
        <v>307</v>
      </c>
      <c r="B18" s="54" t="s">
        <v>308</v>
      </c>
      <c r="C18" s="41"/>
      <c r="D18" s="41"/>
      <c r="E18" s="40">
        <v>110137.42</v>
      </c>
      <c r="F18" s="40"/>
      <c r="G18" s="50"/>
      <c r="H18" s="50"/>
      <c r="I18" s="50"/>
      <c r="J18" s="50"/>
      <c r="K18" s="50"/>
      <c r="L18" s="50"/>
      <c r="M18" s="50"/>
      <c r="N18" s="50"/>
      <c r="O18" s="50"/>
    </row>
    <row r="19" spans="1:15" x14ac:dyDescent="0.2">
      <c r="A19" s="53" t="s">
        <v>309</v>
      </c>
      <c r="B19" s="54" t="s">
        <v>310</v>
      </c>
      <c r="C19" s="41">
        <v>573500</v>
      </c>
      <c r="D19" s="41">
        <v>573500</v>
      </c>
      <c r="E19" s="40">
        <v>18509.11</v>
      </c>
      <c r="F19" s="40">
        <v>3.2273949433304301</v>
      </c>
      <c r="G19" s="50"/>
      <c r="H19" s="50"/>
      <c r="I19" s="50"/>
      <c r="J19" s="50"/>
      <c r="K19" s="50"/>
      <c r="L19" s="50"/>
      <c r="M19" s="50"/>
      <c r="N19" s="50"/>
      <c r="O19" s="50"/>
    </row>
    <row r="20" spans="1:15" x14ac:dyDescent="0.2">
      <c r="A20" s="53" t="s">
        <v>311</v>
      </c>
      <c r="B20" s="54" t="s">
        <v>312</v>
      </c>
      <c r="C20" s="41">
        <v>4860466</v>
      </c>
      <c r="D20" s="41">
        <v>4860466</v>
      </c>
      <c r="E20" s="40">
        <v>63578</v>
      </c>
      <c r="F20" s="40">
        <v>1.30806387700274</v>
      </c>
      <c r="G20" s="50"/>
      <c r="H20" s="50"/>
      <c r="I20" s="50"/>
      <c r="J20" s="50"/>
      <c r="K20" s="50"/>
      <c r="L20" s="50"/>
      <c r="M20" s="50"/>
      <c r="N20" s="50"/>
      <c r="O20" s="50"/>
    </row>
    <row r="21" spans="1:15" x14ac:dyDescent="0.2">
      <c r="A21" s="53" t="s">
        <v>313</v>
      </c>
      <c r="B21" s="54" t="s">
        <v>314</v>
      </c>
      <c r="C21" s="41">
        <v>20000000</v>
      </c>
      <c r="D21" s="41">
        <v>20000000</v>
      </c>
      <c r="E21" s="40"/>
      <c r="F21" s="40"/>
      <c r="G21" s="50"/>
      <c r="H21" s="50"/>
      <c r="I21" s="50"/>
      <c r="J21" s="50"/>
      <c r="K21" s="50"/>
      <c r="L21" s="50"/>
      <c r="M21" s="50"/>
      <c r="N21" s="50"/>
      <c r="O21" s="50"/>
    </row>
    <row r="22" spans="1:15" x14ac:dyDescent="0.2">
      <c r="A22" s="53" t="s">
        <v>315</v>
      </c>
      <c r="B22" s="54" t="s">
        <v>316</v>
      </c>
      <c r="C22" s="41">
        <v>58306600</v>
      </c>
      <c r="D22" s="41">
        <v>58306600</v>
      </c>
      <c r="E22" s="40">
        <v>14389842.49</v>
      </c>
      <c r="F22" s="40">
        <v>24.679611724916199</v>
      </c>
      <c r="G22" s="50"/>
      <c r="H22" s="50"/>
      <c r="I22" s="50"/>
      <c r="J22" s="50"/>
      <c r="K22" s="50"/>
      <c r="L22" s="50"/>
      <c r="M22" s="50"/>
      <c r="N22" s="50"/>
      <c r="O22" s="50"/>
    </row>
    <row r="23" spans="1:15" x14ac:dyDescent="0.2">
      <c r="A23" s="53" t="s">
        <v>317</v>
      </c>
      <c r="B23" s="54" t="s">
        <v>318</v>
      </c>
      <c r="C23" s="41">
        <v>11371855</v>
      </c>
      <c r="D23" s="41">
        <v>11371855</v>
      </c>
      <c r="E23" s="40">
        <v>670100.56000000006</v>
      </c>
      <c r="F23" s="40">
        <v>5.8926231472349899</v>
      </c>
      <c r="G23" s="50"/>
      <c r="H23" s="50"/>
      <c r="I23" s="50"/>
      <c r="J23" s="50"/>
      <c r="K23" s="50"/>
      <c r="L23" s="50"/>
      <c r="M23" s="50"/>
      <c r="N23" s="50"/>
      <c r="O23" s="50"/>
    </row>
    <row r="24" spans="1:15" x14ac:dyDescent="0.2">
      <c r="A24" s="53" t="s">
        <v>319</v>
      </c>
      <c r="B24" s="54" t="s">
        <v>320</v>
      </c>
      <c r="C24" s="41">
        <v>154642</v>
      </c>
      <c r="D24" s="41">
        <v>154642</v>
      </c>
      <c r="E24" s="40"/>
      <c r="F24" s="40"/>
      <c r="G24" s="50"/>
      <c r="H24" s="50"/>
      <c r="I24" s="50"/>
      <c r="J24" s="50"/>
      <c r="K24" s="50"/>
      <c r="L24" s="50"/>
      <c r="M24" s="50"/>
      <c r="N24" s="50"/>
      <c r="O24" s="50"/>
    </row>
    <row r="25" spans="1:15" x14ac:dyDescent="0.2">
      <c r="A25" s="53" t="s">
        <v>321</v>
      </c>
      <c r="B25" s="54" t="s">
        <v>322</v>
      </c>
      <c r="C25" s="41">
        <v>5012950</v>
      </c>
      <c r="D25" s="41">
        <v>5012950</v>
      </c>
      <c r="E25" s="40">
        <v>495875.26</v>
      </c>
      <c r="F25" s="40">
        <v>9.8918852172872302</v>
      </c>
      <c r="G25" s="50"/>
      <c r="H25" s="50"/>
      <c r="I25" s="50"/>
      <c r="J25" s="50"/>
      <c r="K25" s="50"/>
      <c r="L25" s="50"/>
      <c r="M25" s="50"/>
      <c r="N25" s="50"/>
      <c r="O25" s="50"/>
    </row>
    <row r="26" spans="1:15" x14ac:dyDescent="0.2">
      <c r="A26" s="53" t="s">
        <v>268</v>
      </c>
      <c r="B26" s="54" t="s">
        <v>323</v>
      </c>
      <c r="C26" s="41">
        <v>33858500</v>
      </c>
      <c r="D26" s="41">
        <v>33858500</v>
      </c>
      <c r="E26" s="40">
        <v>4318625.47</v>
      </c>
      <c r="F26" s="40">
        <v>12.7549226043682</v>
      </c>
      <c r="G26" s="50"/>
      <c r="H26" s="50"/>
      <c r="I26" s="50"/>
      <c r="J26" s="50"/>
      <c r="K26" s="50"/>
      <c r="L26" s="50"/>
      <c r="M26" s="50"/>
      <c r="N26" s="50"/>
      <c r="O26" s="50"/>
    </row>
    <row r="28" spans="1:15" ht="42.75" x14ac:dyDescent="0.2">
      <c r="A28" s="140" t="s">
        <v>3</v>
      </c>
      <c r="B28" s="140"/>
      <c r="C28" s="20" t="str">
        <f>UPPER(C31)</f>
        <v>IZVORNI PLAN ILI REBALANS 
2024.</v>
      </c>
      <c r="D28" s="20" t="str">
        <f>UPPER(D31)</f>
        <v>TEKUĆI PLAN 
2024.</v>
      </c>
      <c r="E28" s="20" t="str">
        <f>UPPER(E31)</f>
        <v>OSTVARENJE/IZVRŠENJE 
01.2024. - 06.2024.</v>
      </c>
      <c r="F28" s="20" t="s">
        <v>297</v>
      </c>
    </row>
    <row r="29" spans="1:15" x14ac:dyDescent="0.2">
      <c r="A29" s="139">
        <v>1</v>
      </c>
      <c r="B29" s="139"/>
      <c r="C29" s="23">
        <v>2</v>
      </c>
      <c r="D29" s="23">
        <v>3</v>
      </c>
      <c r="E29" s="23">
        <v>4.3333333333333304</v>
      </c>
      <c r="F29" s="23">
        <v>5.0833333333333304</v>
      </c>
    </row>
    <row r="30" spans="1:15" hidden="1" x14ac:dyDescent="0.2">
      <c r="A30" s="79"/>
      <c r="B30" s="83" t="s">
        <v>240</v>
      </c>
      <c r="C30" s="84">
        <f>C33</f>
        <v>156568700</v>
      </c>
      <c r="D30" s="42"/>
      <c r="E30" s="42"/>
      <c r="F30" s="42"/>
    </row>
    <row r="31" spans="1:15" ht="38.25" hidden="1" x14ac:dyDescent="0.2">
      <c r="A31" s="63" t="s">
        <v>25</v>
      </c>
      <c r="B31" s="63" t="s">
        <v>25</v>
      </c>
      <c r="C31" s="28" t="s">
        <v>27</v>
      </c>
      <c r="D31" s="28" t="s">
        <v>28</v>
      </c>
      <c r="E31" s="28" t="s">
        <v>29</v>
      </c>
      <c r="F31" s="28" t="s">
        <v>30</v>
      </c>
    </row>
    <row r="32" spans="1:15" hidden="1" x14ac:dyDescent="0.2">
      <c r="A32" s="27" t="s">
        <v>298</v>
      </c>
      <c r="B32" s="27" t="s">
        <v>25</v>
      </c>
      <c r="C32" s="29" t="s">
        <v>32</v>
      </c>
      <c r="D32" s="29" t="s">
        <v>32</v>
      </c>
      <c r="E32" s="29" t="s">
        <v>32</v>
      </c>
      <c r="F32" s="29" t="s">
        <v>25</v>
      </c>
    </row>
    <row r="33" spans="1:6" hidden="1" x14ac:dyDescent="0.2">
      <c r="A33" s="80" t="s">
        <v>299</v>
      </c>
      <c r="B33" s="80" t="s">
        <v>25</v>
      </c>
      <c r="C33" s="32">
        <v>156568700</v>
      </c>
      <c r="D33" s="32">
        <v>156568700</v>
      </c>
      <c r="E33" s="31">
        <v>23914357.73</v>
      </c>
      <c r="F33" s="31">
        <v>15.274034803891199</v>
      </c>
    </row>
    <row r="34" spans="1:6" ht="25.5" x14ac:dyDescent="0.2">
      <c r="A34" s="30" t="s">
        <v>300</v>
      </c>
      <c r="B34" s="52" t="s">
        <v>301</v>
      </c>
      <c r="C34" s="81">
        <v>156568700</v>
      </c>
      <c r="D34" s="81">
        <v>156568700</v>
      </c>
      <c r="E34" s="82">
        <v>23914357.73</v>
      </c>
      <c r="F34" s="82">
        <v>15.274034803891199</v>
      </c>
    </row>
    <row r="35" spans="1:6" x14ac:dyDescent="0.2">
      <c r="A35" s="33" t="s">
        <v>103</v>
      </c>
      <c r="B35" s="34" t="s">
        <v>324</v>
      </c>
      <c r="C35" s="81">
        <v>156568700</v>
      </c>
      <c r="D35" s="81">
        <v>156568700</v>
      </c>
      <c r="E35" s="82">
        <v>23914357.73</v>
      </c>
      <c r="F35" s="82">
        <v>15.274034803891199</v>
      </c>
    </row>
    <row r="36" spans="1:6" ht="25.5" x14ac:dyDescent="0.2">
      <c r="A36" s="73" t="s">
        <v>325</v>
      </c>
      <c r="B36" s="74" t="s">
        <v>326</v>
      </c>
      <c r="C36" s="81">
        <v>156568700</v>
      </c>
      <c r="D36" s="81">
        <v>156568700</v>
      </c>
      <c r="E36" s="82">
        <v>23914357.73</v>
      </c>
      <c r="F36" s="82">
        <v>15.274034803891199</v>
      </c>
    </row>
    <row r="37" spans="1:6" x14ac:dyDescent="0.2">
      <c r="A37" s="55" t="s">
        <v>327</v>
      </c>
      <c r="B37" s="56" t="s">
        <v>328</v>
      </c>
      <c r="C37" s="81">
        <v>4770289</v>
      </c>
      <c r="D37" s="81">
        <v>4770289</v>
      </c>
      <c r="E37" s="82">
        <v>2561691.02</v>
      </c>
      <c r="F37" s="82">
        <v>53.700960675548203</v>
      </c>
    </row>
    <row r="38" spans="1:6" x14ac:dyDescent="0.2">
      <c r="A38" s="46" t="s">
        <v>302</v>
      </c>
      <c r="B38" s="44" t="s">
        <v>303</v>
      </c>
      <c r="C38" s="32">
        <v>4770289</v>
      </c>
      <c r="D38" s="32">
        <v>4770289</v>
      </c>
      <c r="E38" s="31">
        <v>2561691.02</v>
      </c>
      <c r="F38" s="31">
        <v>53.700960675548203</v>
      </c>
    </row>
    <row r="39" spans="1:6" x14ac:dyDescent="0.2">
      <c r="A39" s="57" t="s">
        <v>88</v>
      </c>
      <c r="B39" s="44" t="s">
        <v>89</v>
      </c>
      <c r="C39" s="32">
        <v>2897329</v>
      </c>
      <c r="D39" s="32">
        <v>2897329</v>
      </c>
      <c r="E39" s="31">
        <v>1988995.01</v>
      </c>
      <c r="F39" s="31">
        <v>68.649263166178201</v>
      </c>
    </row>
    <row r="40" spans="1:6" ht="13.5" customHeight="1" x14ac:dyDescent="0.2">
      <c r="A40" s="58" t="s">
        <v>92</v>
      </c>
      <c r="B40" s="44" t="s">
        <v>93</v>
      </c>
      <c r="C40" s="45"/>
      <c r="D40" s="45"/>
      <c r="E40" s="40">
        <v>1410987.97</v>
      </c>
      <c r="F40" s="45"/>
    </row>
    <row r="41" spans="1:6" ht="15.75" customHeight="1" x14ac:dyDescent="0.2">
      <c r="A41" s="58" t="s">
        <v>94</v>
      </c>
      <c r="B41" s="44" t="s">
        <v>95</v>
      </c>
      <c r="C41" s="45"/>
      <c r="D41" s="45"/>
      <c r="E41" s="40">
        <v>43792.95</v>
      </c>
      <c r="F41" s="45"/>
    </row>
    <row r="42" spans="1:6" x14ac:dyDescent="0.2">
      <c r="A42" s="58" t="s">
        <v>98</v>
      </c>
      <c r="B42" s="44" t="s">
        <v>97</v>
      </c>
      <c r="C42" s="45"/>
      <c r="D42" s="45"/>
      <c r="E42" s="40">
        <v>279325.53999999998</v>
      </c>
      <c r="F42" s="45"/>
    </row>
    <row r="43" spans="1:6" x14ac:dyDescent="0.2">
      <c r="A43" s="58" t="s">
        <v>101</v>
      </c>
      <c r="B43" s="44" t="s">
        <v>102</v>
      </c>
      <c r="C43" s="45"/>
      <c r="D43" s="45"/>
      <c r="E43" s="40">
        <v>254888.55</v>
      </c>
      <c r="F43" s="45"/>
    </row>
    <row r="44" spans="1:6" x14ac:dyDescent="0.2">
      <c r="A44" s="57" t="s">
        <v>103</v>
      </c>
      <c r="B44" s="44" t="s">
        <v>104</v>
      </c>
      <c r="C44" s="32">
        <v>1541260</v>
      </c>
      <c r="D44" s="32">
        <v>1541260</v>
      </c>
      <c r="E44" s="31">
        <v>567005.12</v>
      </c>
      <c r="F44" s="31">
        <v>36.788414673708502</v>
      </c>
    </row>
    <row r="45" spans="1:6" x14ac:dyDescent="0.2">
      <c r="A45" s="58" t="s">
        <v>107</v>
      </c>
      <c r="B45" s="44" t="s">
        <v>108</v>
      </c>
      <c r="C45" s="45"/>
      <c r="D45" s="45"/>
      <c r="E45" s="40">
        <v>12188.43</v>
      </c>
      <c r="F45" s="58"/>
    </row>
    <row r="46" spans="1:6" x14ac:dyDescent="0.2">
      <c r="A46" s="58" t="s">
        <v>109</v>
      </c>
      <c r="B46" s="44" t="s">
        <v>110</v>
      </c>
      <c r="C46" s="45"/>
      <c r="D46" s="45"/>
      <c r="E46" s="40">
        <v>54458.33</v>
      </c>
      <c r="F46" s="58"/>
    </row>
    <row r="47" spans="1:6" x14ac:dyDescent="0.2">
      <c r="A47" s="58" t="s">
        <v>111</v>
      </c>
      <c r="B47" s="44" t="s">
        <v>112</v>
      </c>
      <c r="C47" s="45"/>
      <c r="D47" s="45"/>
      <c r="E47" s="40">
        <v>7368.6</v>
      </c>
      <c r="F47" s="58"/>
    </row>
    <row r="48" spans="1:6" x14ac:dyDescent="0.2">
      <c r="A48" s="58" t="s">
        <v>113</v>
      </c>
      <c r="B48" s="44" t="s">
        <v>114</v>
      </c>
      <c r="C48" s="45"/>
      <c r="D48" s="45"/>
      <c r="E48" s="40">
        <v>644</v>
      </c>
      <c r="F48" s="58"/>
    </row>
    <row r="49" spans="1:6" x14ac:dyDescent="0.2">
      <c r="A49" s="58" t="s">
        <v>117</v>
      </c>
      <c r="B49" s="44" t="s">
        <v>118</v>
      </c>
      <c r="C49" s="45"/>
      <c r="D49" s="45"/>
      <c r="E49" s="40">
        <v>12244.45</v>
      </c>
      <c r="F49" s="58"/>
    </row>
    <row r="50" spans="1:6" x14ac:dyDescent="0.2">
      <c r="A50" s="58" t="s">
        <v>119</v>
      </c>
      <c r="B50" s="44" t="s">
        <v>120</v>
      </c>
      <c r="C50" s="45"/>
      <c r="D50" s="45"/>
      <c r="E50" s="40">
        <v>28460.89</v>
      </c>
      <c r="F50" s="58"/>
    </row>
    <row r="51" spans="1:6" x14ac:dyDescent="0.2">
      <c r="A51" s="58" t="s">
        <v>121</v>
      </c>
      <c r="B51" s="44" t="s">
        <v>122</v>
      </c>
      <c r="C51" s="45"/>
      <c r="D51" s="45"/>
      <c r="E51" s="40">
        <v>12357.69</v>
      </c>
      <c r="F51" s="58"/>
    </row>
    <row r="52" spans="1:6" x14ac:dyDescent="0.2">
      <c r="A52" s="58" t="s">
        <v>123</v>
      </c>
      <c r="B52" s="44" t="s">
        <v>124</v>
      </c>
      <c r="C52" s="45"/>
      <c r="D52" s="45"/>
      <c r="E52" s="40">
        <v>2540.7600000000002</v>
      </c>
      <c r="F52" s="58"/>
    </row>
    <row r="53" spans="1:6" x14ac:dyDescent="0.2">
      <c r="A53" s="58" t="s">
        <v>129</v>
      </c>
      <c r="B53" s="44" t="s">
        <v>130</v>
      </c>
      <c r="C53" s="45"/>
      <c r="D53" s="45"/>
      <c r="E53" s="40">
        <v>11627.2</v>
      </c>
      <c r="F53" s="58"/>
    </row>
    <row r="54" spans="1:6" x14ac:dyDescent="0.2">
      <c r="A54" s="58" t="s">
        <v>131</v>
      </c>
      <c r="B54" s="44" t="s">
        <v>132</v>
      </c>
      <c r="C54" s="45"/>
      <c r="D54" s="45"/>
      <c r="E54" s="40">
        <v>50196.52</v>
      </c>
      <c r="F54" s="58"/>
    </row>
    <row r="55" spans="1:6" x14ac:dyDescent="0.2">
      <c r="A55" s="58" t="s">
        <v>133</v>
      </c>
      <c r="B55" s="44" t="s">
        <v>134</v>
      </c>
      <c r="C55" s="45"/>
      <c r="D55" s="45"/>
      <c r="E55" s="40">
        <v>23412.9</v>
      </c>
      <c r="F55" s="58"/>
    </row>
    <row r="56" spans="1:6" x14ac:dyDescent="0.2">
      <c r="A56" s="58" t="s">
        <v>135</v>
      </c>
      <c r="B56" s="44" t="s">
        <v>136</v>
      </c>
      <c r="C56" s="45"/>
      <c r="D56" s="45"/>
      <c r="E56" s="40">
        <v>63516.53</v>
      </c>
      <c r="F56" s="58"/>
    </row>
    <row r="57" spans="1:6" x14ac:dyDescent="0.2">
      <c r="A57" s="58" t="s">
        <v>137</v>
      </c>
      <c r="B57" s="44" t="s">
        <v>138</v>
      </c>
      <c r="C57" s="45"/>
      <c r="D57" s="45"/>
      <c r="E57" s="40">
        <v>62720.22</v>
      </c>
      <c r="F57" s="58"/>
    </row>
    <row r="58" spans="1:6" x14ac:dyDescent="0.2">
      <c r="A58" s="58" t="s">
        <v>139</v>
      </c>
      <c r="B58" s="44" t="s">
        <v>140</v>
      </c>
      <c r="C58" s="45"/>
      <c r="D58" s="45"/>
      <c r="E58" s="40">
        <v>13281.34</v>
      </c>
      <c r="F58" s="58"/>
    </row>
    <row r="59" spans="1:6" x14ac:dyDescent="0.2">
      <c r="A59" s="58" t="s">
        <v>141</v>
      </c>
      <c r="B59" s="44" t="s">
        <v>142</v>
      </c>
      <c r="C59" s="45"/>
      <c r="D59" s="45"/>
      <c r="E59" s="40">
        <v>42570.47</v>
      </c>
      <c r="F59" s="58"/>
    </row>
    <row r="60" spans="1:6" x14ac:dyDescent="0.2">
      <c r="A60" s="58" t="s">
        <v>143</v>
      </c>
      <c r="B60" s="44" t="s">
        <v>144</v>
      </c>
      <c r="C60" s="45"/>
      <c r="D60" s="45"/>
      <c r="E60" s="40">
        <v>42001.25</v>
      </c>
      <c r="F60" s="58"/>
    </row>
    <row r="61" spans="1:6" x14ac:dyDescent="0.2">
      <c r="A61" s="58" t="s">
        <v>145</v>
      </c>
      <c r="B61" s="44" t="s">
        <v>146</v>
      </c>
      <c r="C61" s="45"/>
      <c r="D61" s="45"/>
      <c r="E61" s="40">
        <v>82785.75</v>
      </c>
      <c r="F61" s="58"/>
    </row>
    <row r="62" spans="1:6" ht="24.75" customHeight="1" x14ac:dyDescent="0.2">
      <c r="A62" s="58" t="s">
        <v>152</v>
      </c>
      <c r="B62" s="44" t="s">
        <v>153</v>
      </c>
      <c r="C62" s="45"/>
      <c r="D62" s="45"/>
      <c r="E62" s="40">
        <v>14592.19</v>
      </c>
      <c r="F62" s="58"/>
    </row>
    <row r="63" spans="1:6" x14ac:dyDescent="0.2">
      <c r="A63" s="58" t="s">
        <v>154</v>
      </c>
      <c r="B63" s="44" t="s">
        <v>155</v>
      </c>
      <c r="C63" s="45"/>
      <c r="D63" s="45"/>
      <c r="E63" s="40">
        <v>2001.05</v>
      </c>
      <c r="F63" s="58"/>
    </row>
    <row r="64" spans="1:6" x14ac:dyDescent="0.2">
      <c r="A64" s="58" t="s">
        <v>156</v>
      </c>
      <c r="B64" s="44" t="s">
        <v>157</v>
      </c>
      <c r="C64" s="45"/>
      <c r="D64" s="45"/>
      <c r="E64" s="40">
        <v>6463</v>
      </c>
      <c r="F64" s="58"/>
    </row>
    <row r="65" spans="1:6" x14ac:dyDescent="0.2">
      <c r="A65" s="58" t="s">
        <v>158</v>
      </c>
      <c r="B65" s="44" t="s">
        <v>159</v>
      </c>
      <c r="C65" s="45"/>
      <c r="D65" s="45"/>
      <c r="E65" s="40">
        <v>10598</v>
      </c>
      <c r="F65" s="58"/>
    </row>
    <row r="66" spans="1:6" x14ac:dyDescent="0.2">
      <c r="A66" s="58" t="s">
        <v>160</v>
      </c>
      <c r="B66" s="44" t="s">
        <v>161</v>
      </c>
      <c r="C66" s="45"/>
      <c r="D66" s="45"/>
      <c r="E66" s="40">
        <v>8268.81</v>
      </c>
      <c r="F66" s="58"/>
    </row>
    <row r="67" spans="1:6" x14ac:dyDescent="0.2">
      <c r="A67" s="58" t="s">
        <v>162</v>
      </c>
      <c r="B67" s="44" t="s">
        <v>151</v>
      </c>
      <c r="C67" s="45"/>
      <c r="D67" s="45"/>
      <c r="E67" s="40">
        <v>2706.74</v>
      </c>
      <c r="F67" s="58"/>
    </row>
    <row r="68" spans="1:6" x14ac:dyDescent="0.2">
      <c r="A68" s="57" t="s">
        <v>163</v>
      </c>
      <c r="B68" s="44" t="s">
        <v>164</v>
      </c>
      <c r="C68" s="32">
        <v>1700</v>
      </c>
      <c r="D68" s="32">
        <v>1700</v>
      </c>
      <c r="E68" s="31">
        <v>910.82</v>
      </c>
      <c r="F68" s="31">
        <v>53.577647058823501</v>
      </c>
    </row>
    <row r="69" spans="1:6" x14ac:dyDescent="0.2">
      <c r="A69" s="58" t="s">
        <v>167</v>
      </c>
      <c r="B69" s="44" t="s">
        <v>168</v>
      </c>
      <c r="C69" s="45"/>
      <c r="D69" s="45"/>
      <c r="E69" s="40">
        <v>592.42999999999995</v>
      </c>
      <c r="F69" s="58"/>
    </row>
    <row r="70" spans="1:6" x14ac:dyDescent="0.2">
      <c r="A70" s="58" t="s">
        <v>169</v>
      </c>
      <c r="B70" s="44" t="s">
        <v>170</v>
      </c>
      <c r="C70" s="45"/>
      <c r="D70" s="45"/>
      <c r="E70" s="40">
        <v>318.39</v>
      </c>
      <c r="F70" s="58"/>
    </row>
    <row r="71" spans="1:6" ht="25.5" x14ac:dyDescent="0.2">
      <c r="A71" s="57" t="s">
        <v>185</v>
      </c>
      <c r="B71" s="44" t="s">
        <v>186</v>
      </c>
      <c r="C71" s="85">
        <v>5000</v>
      </c>
      <c r="D71" s="85">
        <v>5000</v>
      </c>
      <c r="E71" s="86"/>
      <c r="F71" s="86"/>
    </row>
    <row r="72" spans="1:6" x14ac:dyDescent="0.2">
      <c r="A72" s="57" t="s">
        <v>199</v>
      </c>
      <c r="B72" s="44" t="s">
        <v>200</v>
      </c>
      <c r="C72" s="85">
        <v>15000</v>
      </c>
      <c r="D72" s="85">
        <v>15000</v>
      </c>
      <c r="E72" s="86"/>
      <c r="F72" s="86"/>
    </row>
    <row r="73" spans="1:6" x14ac:dyDescent="0.2">
      <c r="A73" s="57" t="s">
        <v>205</v>
      </c>
      <c r="B73" s="44" t="s">
        <v>206</v>
      </c>
      <c r="C73" s="85">
        <v>310000</v>
      </c>
      <c r="D73" s="85">
        <v>310000</v>
      </c>
      <c r="E73" s="87">
        <v>4780.07</v>
      </c>
      <c r="F73" s="87">
        <v>1.5419580645161299</v>
      </c>
    </row>
    <row r="74" spans="1:6" x14ac:dyDescent="0.2">
      <c r="A74" s="57" t="s">
        <v>209</v>
      </c>
      <c r="B74" s="44" t="s">
        <v>210</v>
      </c>
      <c r="C74" s="85"/>
      <c r="D74" s="85"/>
      <c r="E74" s="86">
        <v>4640.2700000000004</v>
      </c>
      <c r="F74" s="86"/>
    </row>
    <row r="75" spans="1:6" x14ac:dyDescent="0.2">
      <c r="A75" s="57" t="s">
        <v>211</v>
      </c>
      <c r="B75" s="44" t="s">
        <v>212</v>
      </c>
      <c r="C75" s="85"/>
      <c r="D75" s="85"/>
      <c r="E75" s="87">
        <v>139.80000000000001</v>
      </c>
      <c r="F75" s="87"/>
    </row>
    <row r="76" spans="1:6" x14ac:dyDescent="0.2">
      <c r="A76" s="55" t="s">
        <v>329</v>
      </c>
      <c r="B76" s="56" t="s">
        <v>330</v>
      </c>
      <c r="C76" s="88">
        <v>7498653</v>
      </c>
      <c r="D76" s="88">
        <v>7498653</v>
      </c>
      <c r="E76" s="89">
        <v>108384.38</v>
      </c>
      <c r="F76" s="89">
        <v>1.4453846577512</v>
      </c>
    </row>
    <row r="77" spans="1:6" x14ac:dyDescent="0.2">
      <c r="A77" s="46" t="s">
        <v>302</v>
      </c>
      <c r="B77" s="44" t="s">
        <v>303</v>
      </c>
      <c r="C77" s="85">
        <v>7498653</v>
      </c>
      <c r="D77" s="85">
        <v>7498653</v>
      </c>
      <c r="E77" s="87">
        <v>108384.38</v>
      </c>
      <c r="F77" s="87">
        <v>1.4453846577512</v>
      </c>
    </row>
    <row r="78" spans="1:6" x14ac:dyDescent="0.2">
      <c r="A78" s="57" t="s">
        <v>191</v>
      </c>
      <c r="B78" s="44" t="s">
        <v>192</v>
      </c>
      <c r="C78" s="85">
        <v>7498653</v>
      </c>
      <c r="D78" s="85">
        <v>7498653</v>
      </c>
      <c r="E78" s="87">
        <v>108384.38</v>
      </c>
      <c r="F78" s="87">
        <v>1.4453846577512</v>
      </c>
    </row>
    <row r="79" spans="1:6" ht="25.5" x14ac:dyDescent="0.2">
      <c r="A79" s="58" t="s">
        <v>195</v>
      </c>
      <c r="B79" s="44" t="s">
        <v>196</v>
      </c>
      <c r="C79" s="45"/>
      <c r="D79" s="45"/>
      <c r="E79" s="40">
        <v>108384.38</v>
      </c>
      <c r="F79" s="45"/>
    </row>
    <row r="80" spans="1:6" ht="25.5" x14ac:dyDescent="0.2">
      <c r="A80" s="55" t="s">
        <v>331</v>
      </c>
      <c r="B80" s="56" t="s">
        <v>332</v>
      </c>
      <c r="C80" s="88">
        <v>25000000</v>
      </c>
      <c r="D80" s="88">
        <v>25000000</v>
      </c>
      <c r="E80" s="89">
        <v>1598259.49</v>
      </c>
      <c r="F80" s="89">
        <v>6.39303796</v>
      </c>
    </row>
    <row r="81" spans="1:6" x14ac:dyDescent="0.2">
      <c r="A81" s="46" t="s">
        <v>315</v>
      </c>
      <c r="B81" s="44" t="s">
        <v>316</v>
      </c>
      <c r="C81" s="85">
        <v>5000000</v>
      </c>
      <c r="D81" s="85">
        <v>5000000</v>
      </c>
      <c r="E81" s="87">
        <v>1598259.49</v>
      </c>
      <c r="F81" s="87">
        <v>31.965189800000001</v>
      </c>
    </row>
    <row r="82" spans="1:6" x14ac:dyDescent="0.2">
      <c r="A82" s="57" t="s">
        <v>191</v>
      </c>
      <c r="B82" s="44" t="s">
        <v>192</v>
      </c>
      <c r="C82" s="85">
        <v>5000000</v>
      </c>
      <c r="D82" s="85">
        <v>5000000</v>
      </c>
      <c r="E82" s="87">
        <v>1598259.49</v>
      </c>
      <c r="F82" s="87">
        <v>31.965189800000001</v>
      </c>
    </row>
    <row r="83" spans="1:6" ht="25.5" x14ac:dyDescent="0.2">
      <c r="A83" s="58" t="s">
        <v>195</v>
      </c>
      <c r="B83" s="44" t="s">
        <v>196</v>
      </c>
      <c r="C83" s="45"/>
      <c r="D83" s="45"/>
      <c r="E83" s="40">
        <v>1598259.49</v>
      </c>
      <c r="F83" s="45"/>
    </row>
    <row r="84" spans="1:6" x14ac:dyDescent="0.2">
      <c r="A84" s="46" t="s">
        <v>268</v>
      </c>
      <c r="B84" s="44" t="s">
        <v>323</v>
      </c>
      <c r="C84" s="85">
        <v>20000000</v>
      </c>
      <c r="D84" s="85">
        <v>20000000</v>
      </c>
      <c r="E84" s="86"/>
      <c r="F84" s="86"/>
    </row>
    <row r="85" spans="1:6" x14ac:dyDescent="0.2">
      <c r="A85" s="57" t="s">
        <v>191</v>
      </c>
      <c r="B85" s="44" t="s">
        <v>192</v>
      </c>
      <c r="C85" s="85">
        <v>5000000</v>
      </c>
      <c r="D85" s="85">
        <v>5000000</v>
      </c>
      <c r="E85" s="86"/>
      <c r="F85" s="86"/>
    </row>
    <row r="86" spans="1:6" x14ac:dyDescent="0.2">
      <c r="A86" s="57" t="s">
        <v>277</v>
      </c>
      <c r="B86" s="44" t="s">
        <v>278</v>
      </c>
      <c r="C86" s="85">
        <v>15000000</v>
      </c>
      <c r="D86" s="85">
        <v>15000000</v>
      </c>
      <c r="E86" s="86"/>
      <c r="F86" s="86"/>
    </row>
    <row r="87" spans="1:6" ht="25.5" x14ac:dyDescent="0.2">
      <c r="A87" s="55" t="s">
        <v>333</v>
      </c>
      <c r="B87" s="56" t="s">
        <v>334</v>
      </c>
      <c r="C87" s="88">
        <v>1858500</v>
      </c>
      <c r="D87" s="88">
        <v>1858500</v>
      </c>
      <c r="E87" s="89">
        <v>1371.41</v>
      </c>
      <c r="F87" s="89">
        <v>7.3791229486140003E-2</v>
      </c>
    </row>
    <row r="88" spans="1:6" x14ac:dyDescent="0.2">
      <c r="A88" s="46" t="s">
        <v>268</v>
      </c>
      <c r="B88" s="44" t="s">
        <v>323</v>
      </c>
      <c r="C88" s="85">
        <v>1858500</v>
      </c>
      <c r="D88" s="85">
        <v>1858500</v>
      </c>
      <c r="E88" s="87">
        <v>1371.41</v>
      </c>
      <c r="F88" s="87">
        <v>7.3791229486140003E-2</v>
      </c>
    </row>
    <row r="89" spans="1:6" x14ac:dyDescent="0.2">
      <c r="A89" s="57" t="s">
        <v>88</v>
      </c>
      <c r="B89" s="44" t="s">
        <v>89</v>
      </c>
      <c r="C89" s="85">
        <v>702000</v>
      </c>
      <c r="D89" s="85">
        <v>702000</v>
      </c>
      <c r="E89" s="87"/>
      <c r="F89" s="87"/>
    </row>
    <row r="90" spans="1:6" x14ac:dyDescent="0.2">
      <c r="A90" s="57" t="s">
        <v>103</v>
      </c>
      <c r="B90" s="44" t="s">
        <v>104</v>
      </c>
      <c r="C90" s="85">
        <v>250000</v>
      </c>
      <c r="D90" s="85">
        <v>250000</v>
      </c>
      <c r="E90" s="87">
        <v>599.54</v>
      </c>
      <c r="F90" s="87">
        <v>0.239816</v>
      </c>
    </row>
    <row r="91" spans="1:6" x14ac:dyDescent="0.2">
      <c r="A91" s="58" t="s">
        <v>141</v>
      </c>
      <c r="B91" s="44" t="s">
        <v>142</v>
      </c>
      <c r="C91" s="45"/>
      <c r="D91" s="45"/>
      <c r="E91" s="40">
        <v>445.62</v>
      </c>
      <c r="F91" s="45"/>
    </row>
    <row r="92" spans="1:6" x14ac:dyDescent="0.2">
      <c r="A92" s="58" t="s">
        <v>160</v>
      </c>
      <c r="B92" s="44" t="s">
        <v>161</v>
      </c>
      <c r="C92" s="45"/>
      <c r="D92" s="45"/>
      <c r="E92" s="40">
        <v>153.91999999999999</v>
      </c>
      <c r="F92" s="45"/>
    </row>
    <row r="93" spans="1:6" x14ac:dyDescent="0.2">
      <c r="A93" s="57" t="s">
        <v>163</v>
      </c>
      <c r="B93" s="44" t="s">
        <v>164</v>
      </c>
      <c r="C93" s="85">
        <v>1500</v>
      </c>
      <c r="D93" s="85">
        <v>1500</v>
      </c>
      <c r="E93" s="87">
        <v>771.87</v>
      </c>
      <c r="F93" s="87">
        <v>51.457999999999998</v>
      </c>
    </row>
    <row r="94" spans="1:6" x14ac:dyDescent="0.2">
      <c r="A94" s="58" t="s">
        <v>167</v>
      </c>
      <c r="B94" s="44" t="s">
        <v>168</v>
      </c>
      <c r="C94" s="45"/>
      <c r="D94" s="45"/>
      <c r="E94" s="40">
        <v>771.87</v>
      </c>
      <c r="F94" s="45"/>
    </row>
    <row r="95" spans="1:6" x14ac:dyDescent="0.2">
      <c r="A95" s="57" t="s">
        <v>199</v>
      </c>
      <c r="B95" s="44" t="s">
        <v>200</v>
      </c>
      <c r="C95" s="85">
        <v>305000</v>
      </c>
      <c r="D95" s="85">
        <v>305000</v>
      </c>
      <c r="E95" s="86"/>
      <c r="F95" s="86"/>
    </row>
    <row r="96" spans="1:6" x14ac:dyDescent="0.2">
      <c r="A96" s="57" t="s">
        <v>205</v>
      </c>
      <c r="B96" s="44" t="s">
        <v>206</v>
      </c>
      <c r="C96" s="85">
        <v>600000</v>
      </c>
      <c r="D96" s="85">
        <v>600000</v>
      </c>
      <c r="E96" s="86"/>
      <c r="F96" s="86"/>
    </row>
    <row r="97" spans="1:6" x14ac:dyDescent="0.2">
      <c r="A97" s="55" t="s">
        <v>335</v>
      </c>
      <c r="B97" s="56" t="s">
        <v>336</v>
      </c>
      <c r="C97" s="88">
        <v>1282980</v>
      </c>
      <c r="D97" s="88">
        <v>1282980</v>
      </c>
      <c r="E97" s="89">
        <v>130193.19</v>
      </c>
      <c r="F97" s="89">
        <v>10.147717813216101</v>
      </c>
    </row>
    <row r="98" spans="1:6" x14ac:dyDescent="0.2">
      <c r="A98" s="46" t="s">
        <v>302</v>
      </c>
      <c r="B98" s="44" t="s">
        <v>303</v>
      </c>
      <c r="C98" s="85">
        <v>782980</v>
      </c>
      <c r="D98" s="85">
        <v>782980</v>
      </c>
      <c r="E98" s="87">
        <v>99454.41</v>
      </c>
      <c r="F98" s="87">
        <v>12.70203708907</v>
      </c>
    </row>
    <row r="99" spans="1:6" x14ac:dyDescent="0.2">
      <c r="A99" s="57" t="s">
        <v>103</v>
      </c>
      <c r="B99" s="44" t="s">
        <v>104</v>
      </c>
      <c r="C99" s="85">
        <v>46368</v>
      </c>
      <c r="D99" s="85">
        <v>46368</v>
      </c>
      <c r="E99" s="87">
        <v>14541.82</v>
      </c>
      <c r="F99" s="87">
        <v>31.3617581090407</v>
      </c>
    </row>
    <row r="100" spans="1:6" x14ac:dyDescent="0.2">
      <c r="A100" s="58" t="s">
        <v>107</v>
      </c>
      <c r="B100" s="44" t="s">
        <v>108</v>
      </c>
      <c r="C100" s="45"/>
      <c r="D100" s="45"/>
      <c r="E100" s="40">
        <v>1874.82</v>
      </c>
      <c r="F100" s="45"/>
    </row>
    <row r="101" spans="1:6" x14ac:dyDescent="0.2">
      <c r="A101" s="58" t="s">
        <v>158</v>
      </c>
      <c r="B101" s="44" t="s">
        <v>159</v>
      </c>
      <c r="C101" s="45"/>
      <c r="D101" s="45"/>
      <c r="E101" s="40">
        <v>12667</v>
      </c>
      <c r="F101" s="45"/>
    </row>
    <row r="102" spans="1:6" x14ac:dyDescent="0.2">
      <c r="A102" s="57" t="s">
        <v>171</v>
      </c>
      <c r="B102" s="44" t="s">
        <v>172</v>
      </c>
      <c r="C102" s="85">
        <v>736612</v>
      </c>
      <c r="D102" s="85">
        <v>736612</v>
      </c>
      <c r="E102" s="87">
        <v>84912.59</v>
      </c>
      <c r="F102" s="87">
        <v>11.5274513583814</v>
      </c>
    </row>
    <row r="103" spans="1:6" x14ac:dyDescent="0.2">
      <c r="A103" s="58" t="s">
        <v>178</v>
      </c>
      <c r="B103" s="44" t="s">
        <v>179</v>
      </c>
      <c r="C103" s="45"/>
      <c r="D103" s="45"/>
      <c r="E103" s="40">
        <v>84912.59</v>
      </c>
      <c r="F103" s="45"/>
    </row>
    <row r="104" spans="1:6" x14ac:dyDescent="0.2">
      <c r="A104" s="46" t="s">
        <v>315</v>
      </c>
      <c r="B104" s="44" t="s">
        <v>316</v>
      </c>
      <c r="C104" s="85">
        <v>500000</v>
      </c>
      <c r="D104" s="85">
        <v>500000</v>
      </c>
      <c r="E104" s="87">
        <v>30738.78</v>
      </c>
      <c r="F104" s="87">
        <v>6.1477560000000002</v>
      </c>
    </row>
    <row r="105" spans="1:6" x14ac:dyDescent="0.2">
      <c r="A105" s="57" t="s">
        <v>171</v>
      </c>
      <c r="B105" s="44" t="s">
        <v>172</v>
      </c>
      <c r="C105" s="85">
        <v>500000</v>
      </c>
      <c r="D105" s="85">
        <v>500000</v>
      </c>
      <c r="E105" s="87">
        <v>30738.78</v>
      </c>
      <c r="F105" s="87">
        <v>6.1477560000000002</v>
      </c>
    </row>
    <row r="106" spans="1:6" x14ac:dyDescent="0.2">
      <c r="A106" s="58" t="s">
        <v>178</v>
      </c>
      <c r="B106" s="44" t="s">
        <v>179</v>
      </c>
      <c r="C106" s="45"/>
      <c r="D106" s="45"/>
      <c r="E106" s="40">
        <v>30738.78</v>
      </c>
      <c r="F106" s="45"/>
    </row>
    <row r="107" spans="1:6" x14ac:dyDescent="0.2">
      <c r="A107" s="55" t="s">
        <v>337</v>
      </c>
      <c r="B107" s="56" t="s">
        <v>338</v>
      </c>
      <c r="C107" s="88">
        <v>94669</v>
      </c>
      <c r="D107" s="88">
        <v>94669</v>
      </c>
      <c r="E107" s="89">
        <v>20192.11</v>
      </c>
      <c r="F107" s="89">
        <v>21.3291679430437</v>
      </c>
    </row>
    <row r="108" spans="1:6" x14ac:dyDescent="0.2">
      <c r="A108" s="46" t="s">
        <v>277</v>
      </c>
      <c r="B108" s="44" t="s">
        <v>306</v>
      </c>
      <c r="C108" s="85">
        <v>94669</v>
      </c>
      <c r="D108" s="85">
        <v>94669</v>
      </c>
      <c r="E108" s="87">
        <v>20192.11</v>
      </c>
      <c r="F108" s="87">
        <v>21.3291679430437</v>
      </c>
    </row>
    <row r="109" spans="1:6" x14ac:dyDescent="0.2">
      <c r="A109" s="57" t="s">
        <v>103</v>
      </c>
      <c r="B109" s="44" t="s">
        <v>104</v>
      </c>
      <c r="C109" s="85">
        <v>94669</v>
      </c>
      <c r="D109" s="85">
        <v>94669</v>
      </c>
      <c r="E109" s="87">
        <v>20192.11</v>
      </c>
      <c r="F109" s="87">
        <v>21.3291679430437</v>
      </c>
    </row>
    <row r="110" spans="1:6" x14ac:dyDescent="0.2">
      <c r="A110" s="58" t="s">
        <v>107</v>
      </c>
      <c r="B110" s="44" t="s">
        <v>108</v>
      </c>
      <c r="C110" s="45"/>
      <c r="D110" s="45"/>
      <c r="E110" s="40">
        <v>4604.49</v>
      </c>
      <c r="F110" s="45"/>
    </row>
    <row r="111" spans="1:6" x14ac:dyDescent="0.2">
      <c r="A111" s="58" t="s">
        <v>113</v>
      </c>
      <c r="B111" s="44" t="s">
        <v>114</v>
      </c>
      <c r="C111" s="45"/>
      <c r="D111" s="45"/>
      <c r="E111" s="40">
        <v>525.5</v>
      </c>
      <c r="F111" s="45"/>
    </row>
    <row r="112" spans="1:6" x14ac:dyDescent="0.2">
      <c r="A112" s="58" t="s">
        <v>133</v>
      </c>
      <c r="B112" s="44" t="s">
        <v>134</v>
      </c>
      <c r="C112" s="45"/>
      <c r="D112" s="45"/>
      <c r="E112" s="40">
        <v>2050.7800000000002</v>
      </c>
      <c r="F112" s="45"/>
    </row>
    <row r="113" spans="1:6" x14ac:dyDescent="0.2">
      <c r="A113" s="58" t="s">
        <v>137</v>
      </c>
      <c r="B113" s="44" t="s">
        <v>138</v>
      </c>
      <c r="C113" s="45"/>
      <c r="D113" s="45"/>
      <c r="E113" s="40">
        <v>2562.5</v>
      </c>
      <c r="F113" s="45"/>
    </row>
    <row r="114" spans="1:6" x14ac:dyDescent="0.2">
      <c r="A114" s="58" t="s">
        <v>141</v>
      </c>
      <c r="B114" s="44" t="s">
        <v>142</v>
      </c>
      <c r="C114" s="45"/>
      <c r="D114" s="45"/>
      <c r="E114" s="40">
        <v>500</v>
      </c>
      <c r="F114" s="45"/>
    </row>
    <row r="115" spans="1:6" x14ac:dyDescent="0.2">
      <c r="A115" s="58" t="s">
        <v>145</v>
      </c>
      <c r="B115" s="44" t="s">
        <v>146</v>
      </c>
      <c r="C115" s="45"/>
      <c r="D115" s="45"/>
      <c r="E115" s="40">
        <v>204</v>
      </c>
      <c r="F115" s="45"/>
    </row>
    <row r="116" spans="1:6" x14ac:dyDescent="0.2">
      <c r="A116" s="58" t="s">
        <v>149</v>
      </c>
      <c r="B116" s="44" t="s">
        <v>148</v>
      </c>
      <c r="C116" s="45"/>
      <c r="D116" s="45"/>
      <c r="E116" s="40">
        <v>4004.5</v>
      </c>
      <c r="F116" s="45"/>
    </row>
    <row r="117" spans="1:6" x14ac:dyDescent="0.2">
      <c r="A117" s="58" t="s">
        <v>156</v>
      </c>
      <c r="B117" s="44" t="s">
        <v>157</v>
      </c>
      <c r="C117" s="45"/>
      <c r="D117" s="45"/>
      <c r="E117" s="40">
        <v>5740.34</v>
      </c>
      <c r="F117" s="45"/>
    </row>
    <row r="118" spans="1:6" ht="25.5" x14ac:dyDescent="0.2">
      <c r="A118" s="55" t="s">
        <v>339</v>
      </c>
      <c r="B118" s="56" t="s">
        <v>340</v>
      </c>
      <c r="C118" s="88">
        <v>36100</v>
      </c>
      <c r="D118" s="88">
        <v>36100</v>
      </c>
      <c r="E118" s="89">
        <v>1706.14</v>
      </c>
      <c r="F118" s="89">
        <v>4.7261495844875299</v>
      </c>
    </row>
    <row r="119" spans="1:6" x14ac:dyDescent="0.2">
      <c r="A119" s="46" t="s">
        <v>315</v>
      </c>
      <c r="B119" s="44" t="s">
        <v>316</v>
      </c>
      <c r="C119" s="85">
        <v>36100</v>
      </c>
      <c r="D119" s="85">
        <v>36100</v>
      </c>
      <c r="E119" s="87">
        <v>1706.14</v>
      </c>
      <c r="F119" s="87">
        <v>4.7261495844875299</v>
      </c>
    </row>
    <row r="120" spans="1:6" x14ac:dyDescent="0.2">
      <c r="A120" s="57" t="s">
        <v>88</v>
      </c>
      <c r="B120" s="44" t="s">
        <v>89</v>
      </c>
      <c r="C120" s="85">
        <v>36100</v>
      </c>
      <c r="D120" s="85">
        <v>36100</v>
      </c>
      <c r="E120" s="87">
        <v>1706.14</v>
      </c>
      <c r="F120" s="87">
        <v>4.7261495844875299</v>
      </c>
    </row>
    <row r="121" spans="1:6" x14ac:dyDescent="0.2">
      <c r="A121" s="58" t="s">
        <v>92</v>
      </c>
      <c r="B121" s="44" t="s">
        <v>93</v>
      </c>
      <c r="C121" s="45"/>
      <c r="D121" s="45"/>
      <c r="E121" s="40">
        <v>1464.5</v>
      </c>
      <c r="F121" s="45"/>
    </row>
    <row r="122" spans="1:6" x14ac:dyDescent="0.2">
      <c r="A122" s="58" t="s">
        <v>101</v>
      </c>
      <c r="B122" s="44" t="s">
        <v>102</v>
      </c>
      <c r="C122" s="45"/>
      <c r="D122" s="45"/>
      <c r="E122" s="40">
        <v>241.64</v>
      </c>
      <c r="F122" s="45"/>
    </row>
    <row r="123" spans="1:6" x14ac:dyDescent="0.2">
      <c r="A123" s="55" t="s">
        <v>341</v>
      </c>
      <c r="B123" s="56" t="s">
        <v>342</v>
      </c>
      <c r="C123" s="88">
        <v>258755</v>
      </c>
      <c r="D123" s="88">
        <v>258755</v>
      </c>
      <c r="E123" s="89">
        <v>17803.29</v>
      </c>
      <c r="F123" s="89">
        <v>6.8803655968000603</v>
      </c>
    </row>
    <row r="124" spans="1:6" x14ac:dyDescent="0.2">
      <c r="A124" s="46" t="s">
        <v>304</v>
      </c>
      <c r="B124" s="44" t="s">
        <v>305</v>
      </c>
      <c r="C124" s="85">
        <v>51750</v>
      </c>
      <c r="D124" s="85">
        <v>51750</v>
      </c>
      <c r="E124" s="87">
        <v>3391.66</v>
      </c>
      <c r="F124" s="87">
        <v>6.55393236714976</v>
      </c>
    </row>
    <row r="125" spans="1:6" x14ac:dyDescent="0.2">
      <c r="A125" s="57" t="s">
        <v>88</v>
      </c>
      <c r="B125" s="44" t="s">
        <v>89</v>
      </c>
      <c r="C125" s="85">
        <v>31853</v>
      </c>
      <c r="D125" s="85">
        <v>31853</v>
      </c>
      <c r="E125" s="87">
        <v>3246.11</v>
      </c>
      <c r="F125" s="87">
        <v>10.190908234703199</v>
      </c>
    </row>
    <row r="126" spans="1:6" x14ac:dyDescent="0.2">
      <c r="A126" s="58" t="s">
        <v>92</v>
      </c>
      <c r="B126" s="44" t="s">
        <v>93</v>
      </c>
      <c r="C126" s="45"/>
      <c r="D126" s="45"/>
      <c r="E126" s="40">
        <v>2644.86</v>
      </c>
      <c r="F126" s="45"/>
    </row>
    <row r="127" spans="1:6" x14ac:dyDescent="0.2">
      <c r="A127" s="58" t="s">
        <v>98</v>
      </c>
      <c r="B127" s="44" t="s">
        <v>97</v>
      </c>
      <c r="C127" s="45"/>
      <c r="D127" s="45"/>
      <c r="E127" s="40">
        <v>144.9</v>
      </c>
      <c r="F127" s="45"/>
    </row>
    <row r="128" spans="1:6" x14ac:dyDescent="0.2">
      <c r="A128" s="58" t="s">
        <v>101</v>
      </c>
      <c r="B128" s="44" t="s">
        <v>102</v>
      </c>
      <c r="C128" s="45"/>
      <c r="D128" s="45"/>
      <c r="E128" s="40">
        <v>456.35</v>
      </c>
      <c r="F128" s="45"/>
    </row>
    <row r="129" spans="1:6" x14ac:dyDescent="0.2">
      <c r="A129" s="57" t="s">
        <v>103</v>
      </c>
      <c r="B129" s="44" t="s">
        <v>104</v>
      </c>
      <c r="C129" s="85">
        <v>19897</v>
      </c>
      <c r="D129" s="85">
        <v>19897</v>
      </c>
      <c r="E129" s="87">
        <v>145.55000000000001</v>
      </c>
      <c r="F129" s="87">
        <v>0.73151731416796995</v>
      </c>
    </row>
    <row r="130" spans="1:6" x14ac:dyDescent="0.2">
      <c r="A130" s="58" t="s">
        <v>107</v>
      </c>
      <c r="B130" s="44" t="s">
        <v>108</v>
      </c>
      <c r="C130" s="45"/>
      <c r="D130" s="45"/>
      <c r="E130" s="40">
        <v>98.62</v>
      </c>
      <c r="F130" s="45"/>
    </row>
    <row r="131" spans="1:6" x14ac:dyDescent="0.2">
      <c r="A131" s="58" t="s">
        <v>109</v>
      </c>
      <c r="B131" s="44" t="s">
        <v>110</v>
      </c>
      <c r="C131" s="45"/>
      <c r="D131" s="45"/>
      <c r="E131" s="40">
        <v>46.93</v>
      </c>
      <c r="F131" s="45"/>
    </row>
    <row r="132" spans="1:6" x14ac:dyDescent="0.2">
      <c r="A132" s="46" t="s">
        <v>311</v>
      </c>
      <c r="B132" s="44" t="s">
        <v>312</v>
      </c>
      <c r="C132" s="85">
        <v>207005</v>
      </c>
      <c r="D132" s="85">
        <v>207005</v>
      </c>
      <c r="E132" s="87">
        <v>14411.63</v>
      </c>
      <c r="F132" s="87">
        <v>6.9619719330451</v>
      </c>
    </row>
    <row r="133" spans="1:6" x14ac:dyDescent="0.2">
      <c r="A133" s="57" t="s">
        <v>88</v>
      </c>
      <c r="B133" s="44" t="s">
        <v>89</v>
      </c>
      <c r="C133" s="85">
        <v>127413</v>
      </c>
      <c r="D133" s="85">
        <v>127413</v>
      </c>
      <c r="E133" s="87">
        <v>13753.42</v>
      </c>
      <c r="F133" s="87">
        <v>10.7943616428465</v>
      </c>
    </row>
    <row r="134" spans="1:6" x14ac:dyDescent="0.2">
      <c r="A134" s="58" t="s">
        <v>92</v>
      </c>
      <c r="B134" s="44" t="s">
        <v>93</v>
      </c>
      <c r="C134" s="45"/>
      <c r="D134" s="45"/>
      <c r="E134" s="40">
        <v>11239.49</v>
      </c>
      <c r="F134" s="45"/>
    </row>
    <row r="135" spans="1:6" x14ac:dyDescent="0.2">
      <c r="A135" s="58" t="s">
        <v>98</v>
      </c>
      <c r="B135" s="44" t="s">
        <v>97</v>
      </c>
      <c r="C135" s="45"/>
      <c r="D135" s="45"/>
      <c r="E135" s="40">
        <v>579.62</v>
      </c>
      <c r="F135" s="45"/>
    </row>
    <row r="136" spans="1:6" x14ac:dyDescent="0.2">
      <c r="A136" s="58" t="s">
        <v>101</v>
      </c>
      <c r="B136" s="44" t="s">
        <v>102</v>
      </c>
      <c r="C136" s="45"/>
      <c r="D136" s="45"/>
      <c r="E136" s="40">
        <v>1934.31</v>
      </c>
      <c r="F136" s="45"/>
    </row>
    <row r="137" spans="1:6" x14ac:dyDescent="0.2">
      <c r="A137" s="57" t="s">
        <v>103</v>
      </c>
      <c r="B137" s="44" t="s">
        <v>104</v>
      </c>
      <c r="C137" s="85">
        <v>79592</v>
      </c>
      <c r="D137" s="85">
        <v>79592</v>
      </c>
      <c r="E137" s="87">
        <v>658.21</v>
      </c>
      <c r="F137" s="87">
        <v>0.82698009850235998</v>
      </c>
    </row>
    <row r="138" spans="1:6" x14ac:dyDescent="0.2">
      <c r="A138" s="58" t="s">
        <v>107</v>
      </c>
      <c r="B138" s="44" t="s">
        <v>108</v>
      </c>
      <c r="C138" s="45"/>
      <c r="D138" s="45"/>
      <c r="E138" s="40">
        <v>460.84</v>
      </c>
      <c r="F138" s="45"/>
    </row>
    <row r="139" spans="1:6" x14ac:dyDescent="0.2">
      <c r="A139" s="58" t="s">
        <v>109</v>
      </c>
      <c r="B139" s="44" t="s">
        <v>110</v>
      </c>
      <c r="C139" s="45"/>
      <c r="D139" s="45"/>
      <c r="E139" s="40">
        <v>197.37</v>
      </c>
      <c r="F139" s="45"/>
    </row>
    <row r="140" spans="1:6" x14ac:dyDescent="0.2">
      <c r="A140" s="55" t="s">
        <v>343</v>
      </c>
      <c r="B140" s="56" t="s">
        <v>344</v>
      </c>
      <c r="C140" s="88">
        <v>850000</v>
      </c>
      <c r="D140" s="88">
        <v>850000</v>
      </c>
      <c r="E140" s="89">
        <v>212500</v>
      </c>
      <c r="F140" s="89">
        <v>25</v>
      </c>
    </row>
    <row r="141" spans="1:6" x14ac:dyDescent="0.2">
      <c r="A141" s="46" t="s">
        <v>302</v>
      </c>
      <c r="B141" s="44" t="s">
        <v>303</v>
      </c>
      <c r="C141" s="85">
        <v>850000</v>
      </c>
      <c r="D141" s="85">
        <v>850000</v>
      </c>
      <c r="E141" s="87">
        <v>212500</v>
      </c>
      <c r="F141" s="87">
        <v>25</v>
      </c>
    </row>
    <row r="142" spans="1:6" x14ac:dyDescent="0.2">
      <c r="A142" s="57" t="s">
        <v>171</v>
      </c>
      <c r="B142" s="44" t="s">
        <v>172</v>
      </c>
      <c r="C142" s="85">
        <v>850000</v>
      </c>
      <c r="D142" s="85">
        <v>850000</v>
      </c>
      <c r="E142" s="87">
        <v>212500</v>
      </c>
      <c r="F142" s="87">
        <v>25</v>
      </c>
    </row>
    <row r="143" spans="1:6" x14ac:dyDescent="0.2">
      <c r="A143" s="58" t="s">
        <v>175</v>
      </c>
      <c r="B143" s="44" t="s">
        <v>174</v>
      </c>
      <c r="C143" s="45"/>
      <c r="D143" s="45"/>
      <c r="E143" s="40">
        <v>212500</v>
      </c>
      <c r="F143" s="45"/>
    </row>
    <row r="144" spans="1:6" ht="25.5" x14ac:dyDescent="0.2">
      <c r="A144" s="55" t="s">
        <v>345</v>
      </c>
      <c r="B144" s="56" t="s">
        <v>346</v>
      </c>
      <c r="C144" s="88">
        <v>3358834</v>
      </c>
      <c r="D144" s="88">
        <v>3358834</v>
      </c>
      <c r="E144" s="89">
        <v>614.59</v>
      </c>
      <c r="F144" s="89">
        <v>1.8297718791700002E-2</v>
      </c>
    </row>
    <row r="145" spans="1:6" x14ac:dyDescent="0.2">
      <c r="A145" s="46" t="s">
        <v>304</v>
      </c>
      <c r="B145" s="44" t="s">
        <v>305</v>
      </c>
      <c r="C145" s="85">
        <v>31854</v>
      </c>
      <c r="D145" s="85">
        <v>31854</v>
      </c>
      <c r="E145" s="87"/>
      <c r="F145" s="87"/>
    </row>
    <row r="146" spans="1:6" x14ac:dyDescent="0.2">
      <c r="A146" s="57" t="s">
        <v>88</v>
      </c>
      <c r="B146" s="44" t="s">
        <v>89</v>
      </c>
      <c r="C146" s="85">
        <v>10448</v>
      </c>
      <c r="D146" s="85">
        <v>10448</v>
      </c>
      <c r="E146" s="87"/>
      <c r="F146" s="87"/>
    </row>
    <row r="147" spans="1:6" x14ac:dyDescent="0.2">
      <c r="A147" s="57" t="s">
        <v>103</v>
      </c>
      <c r="B147" s="44" t="s">
        <v>104</v>
      </c>
      <c r="C147" s="85">
        <v>21406</v>
      </c>
      <c r="D147" s="85">
        <v>21406</v>
      </c>
      <c r="E147" s="87"/>
      <c r="F147" s="87"/>
    </row>
    <row r="148" spans="1:6" x14ac:dyDescent="0.2">
      <c r="A148" s="46" t="s">
        <v>277</v>
      </c>
      <c r="B148" s="44" t="s">
        <v>306</v>
      </c>
      <c r="C148" s="85">
        <v>3199567</v>
      </c>
      <c r="D148" s="85">
        <v>3199567</v>
      </c>
      <c r="E148" s="87">
        <v>614.59</v>
      </c>
      <c r="F148" s="87">
        <v>1.9208536655120002E-2</v>
      </c>
    </row>
    <row r="149" spans="1:6" x14ac:dyDescent="0.2">
      <c r="A149" s="57" t="s">
        <v>171</v>
      </c>
      <c r="B149" s="44" t="s">
        <v>172</v>
      </c>
      <c r="C149" s="85">
        <v>2986263</v>
      </c>
      <c r="D149" s="85">
        <v>2986263</v>
      </c>
      <c r="E149" s="87">
        <v>614.59</v>
      </c>
      <c r="F149" s="87">
        <v>2.0580571771470001E-2</v>
      </c>
    </row>
    <row r="150" spans="1:6" ht="25.5" x14ac:dyDescent="0.2">
      <c r="A150" s="58" t="s">
        <v>182</v>
      </c>
      <c r="B150" s="44" t="s">
        <v>181</v>
      </c>
      <c r="C150" s="45"/>
      <c r="D150" s="45"/>
      <c r="E150" s="40">
        <v>614.59</v>
      </c>
      <c r="F150" s="45"/>
    </row>
    <row r="151" spans="1:6" x14ac:dyDescent="0.2">
      <c r="A151" s="57" t="s">
        <v>183</v>
      </c>
      <c r="B151" s="44" t="s">
        <v>184</v>
      </c>
      <c r="C151" s="85">
        <v>213304</v>
      </c>
      <c r="D151" s="85">
        <v>213304</v>
      </c>
      <c r="E151" s="86"/>
      <c r="F151" s="86"/>
    </row>
    <row r="152" spans="1:6" x14ac:dyDescent="0.2">
      <c r="A152" s="46" t="s">
        <v>311</v>
      </c>
      <c r="B152" s="44" t="s">
        <v>312</v>
      </c>
      <c r="C152" s="85">
        <v>127413</v>
      </c>
      <c r="D152" s="85">
        <v>127413</v>
      </c>
      <c r="E152" s="86"/>
      <c r="F152" s="86"/>
    </row>
    <row r="153" spans="1:6" x14ac:dyDescent="0.2">
      <c r="A153" s="57" t="s">
        <v>88</v>
      </c>
      <c r="B153" s="44" t="s">
        <v>89</v>
      </c>
      <c r="C153" s="85">
        <v>41792</v>
      </c>
      <c r="D153" s="85">
        <v>41792</v>
      </c>
      <c r="E153" s="86"/>
      <c r="F153" s="86"/>
    </row>
    <row r="154" spans="1:6" x14ac:dyDescent="0.2">
      <c r="A154" s="57" t="s">
        <v>103</v>
      </c>
      <c r="B154" s="44" t="s">
        <v>104</v>
      </c>
      <c r="C154" s="85">
        <v>85621</v>
      </c>
      <c r="D154" s="85">
        <v>85621</v>
      </c>
      <c r="E154" s="86"/>
      <c r="F154" s="86"/>
    </row>
    <row r="155" spans="1:6" x14ac:dyDescent="0.2">
      <c r="A155" s="55" t="s">
        <v>347</v>
      </c>
      <c r="B155" s="56" t="s">
        <v>348</v>
      </c>
      <c r="C155" s="88">
        <v>1040000</v>
      </c>
      <c r="D155" s="88">
        <v>1040000</v>
      </c>
      <c r="E155" s="89">
        <v>205790.45</v>
      </c>
      <c r="F155" s="89">
        <v>19.787543269230799</v>
      </c>
    </row>
    <row r="156" spans="1:6" x14ac:dyDescent="0.2">
      <c r="A156" s="46" t="s">
        <v>304</v>
      </c>
      <c r="B156" s="44" t="s">
        <v>305</v>
      </c>
      <c r="C156" s="85">
        <v>266500</v>
      </c>
      <c r="D156" s="85">
        <v>266500</v>
      </c>
      <c r="E156" s="87">
        <v>138114.97</v>
      </c>
      <c r="F156" s="87">
        <v>51.825504690431501</v>
      </c>
    </row>
    <row r="157" spans="1:6" x14ac:dyDescent="0.2">
      <c r="A157" s="57" t="s">
        <v>103</v>
      </c>
      <c r="B157" s="44" t="s">
        <v>104</v>
      </c>
      <c r="C157" s="85">
        <v>16500</v>
      </c>
      <c r="D157" s="85">
        <v>16500</v>
      </c>
      <c r="E157" s="87">
        <v>4662.5</v>
      </c>
      <c r="F157" s="87">
        <v>28.2575757575758</v>
      </c>
    </row>
    <row r="158" spans="1:6" x14ac:dyDescent="0.2">
      <c r="A158" s="58" t="s">
        <v>141</v>
      </c>
      <c r="B158" s="44" t="s">
        <v>142</v>
      </c>
      <c r="C158" s="45"/>
      <c r="D158" s="45"/>
      <c r="E158" s="40">
        <v>4662.5</v>
      </c>
      <c r="F158" s="45"/>
    </row>
    <row r="159" spans="1:6" x14ac:dyDescent="0.2">
      <c r="A159" s="57" t="s">
        <v>171</v>
      </c>
      <c r="B159" s="44" t="s">
        <v>172</v>
      </c>
      <c r="C159" s="85">
        <v>250000</v>
      </c>
      <c r="D159" s="85">
        <v>250000</v>
      </c>
      <c r="E159" s="87">
        <v>133452.47</v>
      </c>
      <c r="F159" s="87">
        <v>53.380988000000002</v>
      </c>
    </row>
    <row r="160" spans="1:6" x14ac:dyDescent="0.2">
      <c r="A160" s="58" t="s">
        <v>178</v>
      </c>
      <c r="B160" s="44" t="s">
        <v>179</v>
      </c>
      <c r="C160" s="45"/>
      <c r="D160" s="45"/>
      <c r="E160" s="40">
        <v>133452.47</v>
      </c>
      <c r="F160" s="45"/>
    </row>
    <row r="161" spans="1:6" x14ac:dyDescent="0.2">
      <c r="A161" s="46" t="s">
        <v>309</v>
      </c>
      <c r="B161" s="44" t="s">
        <v>310</v>
      </c>
      <c r="C161" s="85">
        <v>573500</v>
      </c>
      <c r="D161" s="85">
        <v>573500</v>
      </c>
      <c r="E161" s="87">
        <v>18509.11</v>
      </c>
      <c r="F161" s="87">
        <v>3.2273949433304301</v>
      </c>
    </row>
    <row r="162" spans="1:6" x14ac:dyDescent="0.2">
      <c r="A162" s="57" t="s">
        <v>103</v>
      </c>
      <c r="B162" s="44" t="s">
        <v>104</v>
      </c>
      <c r="C162" s="85">
        <v>93500</v>
      </c>
      <c r="D162" s="85">
        <v>93500</v>
      </c>
      <c r="E162" s="87">
        <v>4462.5</v>
      </c>
      <c r="F162" s="87">
        <v>4.7727272727272698</v>
      </c>
    </row>
    <row r="163" spans="1:6" x14ac:dyDescent="0.2">
      <c r="A163" s="58" t="s">
        <v>141</v>
      </c>
      <c r="B163" s="44" t="s">
        <v>142</v>
      </c>
      <c r="C163" s="45"/>
      <c r="D163" s="45"/>
      <c r="E163" s="40">
        <v>4462.5</v>
      </c>
      <c r="F163" s="45"/>
    </row>
    <row r="164" spans="1:6" x14ac:dyDescent="0.2">
      <c r="A164" s="57" t="s">
        <v>171</v>
      </c>
      <c r="B164" s="44" t="s">
        <v>172</v>
      </c>
      <c r="C164" s="85">
        <v>480000</v>
      </c>
      <c r="D164" s="85">
        <v>480000</v>
      </c>
      <c r="E164" s="87">
        <v>14046.61</v>
      </c>
      <c r="F164" s="87">
        <v>2.92637708333333</v>
      </c>
    </row>
    <row r="165" spans="1:6" x14ac:dyDescent="0.2">
      <c r="A165" s="58" t="s">
        <v>178</v>
      </c>
      <c r="B165" s="44" t="s">
        <v>179</v>
      </c>
      <c r="C165" s="45"/>
      <c r="D165" s="45"/>
      <c r="E165" s="40">
        <v>14046.61</v>
      </c>
      <c r="F165" s="45"/>
    </row>
    <row r="166" spans="1:6" x14ac:dyDescent="0.2">
      <c r="A166" s="46" t="s">
        <v>311</v>
      </c>
      <c r="B166" s="44" t="s">
        <v>312</v>
      </c>
      <c r="C166" s="85">
        <v>200000</v>
      </c>
      <c r="D166" s="85">
        <v>200000</v>
      </c>
      <c r="E166" s="87">
        <v>49166.37</v>
      </c>
      <c r="F166" s="87">
        <v>24.583185</v>
      </c>
    </row>
    <row r="167" spans="1:6" x14ac:dyDescent="0.2">
      <c r="A167" s="57" t="s">
        <v>171</v>
      </c>
      <c r="B167" s="44" t="s">
        <v>172</v>
      </c>
      <c r="C167" s="85">
        <v>200000</v>
      </c>
      <c r="D167" s="85">
        <v>200000</v>
      </c>
      <c r="E167" s="87">
        <v>49166.37</v>
      </c>
      <c r="F167" s="87">
        <v>24.583185</v>
      </c>
    </row>
    <row r="168" spans="1:6" ht="25.5" x14ac:dyDescent="0.2">
      <c r="A168" s="58" t="s">
        <v>182</v>
      </c>
      <c r="B168" s="44" t="s">
        <v>181</v>
      </c>
      <c r="C168" s="45"/>
      <c r="D168" s="45"/>
      <c r="E168" s="40">
        <v>49166.37</v>
      </c>
      <c r="F168" s="45"/>
    </row>
    <row r="169" spans="1:6" x14ac:dyDescent="0.2">
      <c r="A169" s="55" t="s">
        <v>349</v>
      </c>
      <c r="B169" s="56" t="s">
        <v>350</v>
      </c>
      <c r="C169" s="88">
        <v>250000</v>
      </c>
      <c r="D169" s="88">
        <v>250000</v>
      </c>
      <c r="E169" s="89">
        <v>16022.25</v>
      </c>
      <c r="F169" s="89">
        <v>6.4089</v>
      </c>
    </row>
    <row r="170" spans="1:6" x14ac:dyDescent="0.2">
      <c r="A170" s="46" t="s">
        <v>302</v>
      </c>
      <c r="B170" s="44" t="s">
        <v>303</v>
      </c>
      <c r="C170" s="85">
        <v>250000</v>
      </c>
      <c r="D170" s="85">
        <v>250000</v>
      </c>
      <c r="E170" s="87">
        <v>16022.25</v>
      </c>
      <c r="F170" s="87">
        <v>6.4089</v>
      </c>
    </row>
    <row r="171" spans="1:6" x14ac:dyDescent="0.2">
      <c r="A171" s="57" t="s">
        <v>289</v>
      </c>
      <c r="B171" s="44" t="s">
        <v>290</v>
      </c>
      <c r="C171" s="85">
        <v>250000</v>
      </c>
      <c r="D171" s="85">
        <v>250000</v>
      </c>
      <c r="E171" s="87">
        <v>16022.25</v>
      </c>
      <c r="F171" s="87">
        <v>6.4089</v>
      </c>
    </row>
    <row r="172" spans="1:6" ht="25.5" x14ac:dyDescent="0.2">
      <c r="A172" s="58" t="s">
        <v>293</v>
      </c>
      <c r="B172" s="44" t="s">
        <v>294</v>
      </c>
      <c r="C172" s="45"/>
      <c r="D172" s="45"/>
      <c r="E172" s="40">
        <v>16022.25</v>
      </c>
      <c r="F172" s="45"/>
    </row>
    <row r="173" spans="1:6" ht="25.5" x14ac:dyDescent="0.2">
      <c r="A173" s="55" t="s">
        <v>351</v>
      </c>
      <c r="B173" s="56" t="s">
        <v>352</v>
      </c>
      <c r="C173" s="88">
        <v>309523</v>
      </c>
      <c r="D173" s="88">
        <v>309523</v>
      </c>
      <c r="E173" s="89">
        <v>44290.02</v>
      </c>
      <c r="F173" s="89">
        <v>14.3091208084698</v>
      </c>
    </row>
    <row r="174" spans="1:6" x14ac:dyDescent="0.2">
      <c r="A174" s="46" t="s">
        <v>302</v>
      </c>
      <c r="B174" s="44" t="s">
        <v>303</v>
      </c>
      <c r="C174" s="85">
        <v>309523</v>
      </c>
      <c r="D174" s="85">
        <v>309523</v>
      </c>
      <c r="E174" s="87">
        <v>44290.02</v>
      </c>
      <c r="F174" s="87">
        <v>14.3091208084698</v>
      </c>
    </row>
    <row r="175" spans="1:6" x14ac:dyDescent="0.2">
      <c r="A175" s="57" t="s">
        <v>88</v>
      </c>
      <c r="B175" s="44" t="s">
        <v>89</v>
      </c>
      <c r="C175" s="85">
        <v>235475</v>
      </c>
      <c r="D175" s="85">
        <v>235475</v>
      </c>
      <c r="E175" s="87">
        <v>43835.839999999997</v>
      </c>
      <c r="F175" s="87">
        <v>18.615921010723</v>
      </c>
    </row>
    <row r="176" spans="1:6" x14ac:dyDescent="0.2">
      <c r="A176" s="58" t="s">
        <v>92</v>
      </c>
      <c r="B176" s="44" t="s">
        <v>93</v>
      </c>
      <c r="C176" s="45"/>
      <c r="D176" s="45"/>
      <c r="E176" s="40">
        <v>34578.36</v>
      </c>
      <c r="F176" s="45"/>
    </row>
    <row r="177" spans="1:6" x14ac:dyDescent="0.2">
      <c r="A177" s="58" t="s">
        <v>98</v>
      </c>
      <c r="B177" s="44" t="s">
        <v>97</v>
      </c>
      <c r="C177" s="45"/>
      <c r="D177" s="45"/>
      <c r="E177" s="40">
        <v>3133.95</v>
      </c>
      <c r="F177" s="45"/>
    </row>
    <row r="178" spans="1:6" x14ac:dyDescent="0.2">
      <c r="A178" s="58" t="s">
        <v>101</v>
      </c>
      <c r="B178" s="44" t="s">
        <v>102</v>
      </c>
      <c r="C178" s="45"/>
      <c r="D178" s="45"/>
      <c r="E178" s="40">
        <v>6123.53</v>
      </c>
      <c r="F178" s="45"/>
    </row>
    <row r="179" spans="1:6" x14ac:dyDescent="0.2">
      <c r="A179" s="57" t="s">
        <v>103</v>
      </c>
      <c r="B179" s="44" t="s">
        <v>104</v>
      </c>
      <c r="C179" s="85">
        <v>56794</v>
      </c>
      <c r="D179" s="85">
        <v>56794</v>
      </c>
      <c r="E179" s="87">
        <v>454.18</v>
      </c>
      <c r="F179" s="87">
        <v>0.79969715110751005</v>
      </c>
    </row>
    <row r="180" spans="1:6" x14ac:dyDescent="0.2">
      <c r="A180" s="58" t="s">
        <v>109</v>
      </c>
      <c r="B180" s="44" t="s">
        <v>110</v>
      </c>
      <c r="C180" s="45"/>
      <c r="D180" s="45"/>
      <c r="E180" s="40">
        <v>454.18</v>
      </c>
      <c r="F180" s="45"/>
    </row>
    <row r="181" spans="1:6" x14ac:dyDescent="0.2">
      <c r="A181" s="57" t="s">
        <v>199</v>
      </c>
      <c r="B181" s="44" t="s">
        <v>200</v>
      </c>
      <c r="C181" s="85">
        <v>3982</v>
      </c>
      <c r="D181" s="85">
        <v>3982</v>
      </c>
      <c r="E181" s="86"/>
      <c r="F181" s="86"/>
    </row>
    <row r="182" spans="1:6" x14ac:dyDescent="0.2">
      <c r="A182" s="57" t="s">
        <v>205</v>
      </c>
      <c r="B182" s="44" t="s">
        <v>206</v>
      </c>
      <c r="C182" s="85">
        <v>13272</v>
      </c>
      <c r="D182" s="85">
        <v>13272</v>
      </c>
      <c r="E182" s="86"/>
      <c r="F182" s="86"/>
    </row>
    <row r="183" spans="1:6" x14ac:dyDescent="0.2">
      <c r="A183" s="55" t="s">
        <v>353</v>
      </c>
      <c r="B183" s="56" t="s">
        <v>354</v>
      </c>
      <c r="C183" s="88">
        <v>12000000</v>
      </c>
      <c r="D183" s="88">
        <v>12000000</v>
      </c>
      <c r="E183" s="89">
        <v>4317254.0599999996</v>
      </c>
      <c r="F183" s="89">
        <v>35.977117166666702</v>
      </c>
    </row>
    <row r="184" spans="1:6" x14ac:dyDescent="0.2">
      <c r="A184" s="46" t="s">
        <v>268</v>
      </c>
      <c r="B184" s="44" t="s">
        <v>323</v>
      </c>
      <c r="C184" s="85">
        <v>12000000</v>
      </c>
      <c r="D184" s="85">
        <v>12000000</v>
      </c>
      <c r="E184" s="87">
        <v>4317254.0599999996</v>
      </c>
      <c r="F184" s="87">
        <v>35.977117166666702</v>
      </c>
    </row>
    <row r="185" spans="1:6" x14ac:dyDescent="0.2">
      <c r="A185" s="57" t="s">
        <v>277</v>
      </c>
      <c r="B185" s="44" t="s">
        <v>278</v>
      </c>
      <c r="C185" s="85">
        <v>12000000</v>
      </c>
      <c r="D185" s="85">
        <v>12000000</v>
      </c>
      <c r="E185" s="87">
        <v>4317254.0599999996</v>
      </c>
      <c r="F185" s="87">
        <v>35.977117166666702</v>
      </c>
    </row>
    <row r="186" spans="1:6" x14ac:dyDescent="0.2">
      <c r="A186" s="58" t="s">
        <v>283</v>
      </c>
      <c r="B186" s="44" t="s">
        <v>284</v>
      </c>
      <c r="C186" s="45"/>
      <c r="D186" s="45"/>
      <c r="E186" s="40">
        <v>4317254.0599999996</v>
      </c>
      <c r="F186" s="45"/>
    </row>
    <row r="187" spans="1:6" ht="25.5" x14ac:dyDescent="0.2">
      <c r="A187" s="55" t="s">
        <v>355</v>
      </c>
      <c r="B187" s="56" t="s">
        <v>356</v>
      </c>
      <c r="C187" s="88">
        <v>533354</v>
      </c>
      <c r="D187" s="88">
        <v>533354</v>
      </c>
      <c r="E187" s="89">
        <v>138391.95000000001</v>
      </c>
      <c r="F187" s="89">
        <v>25.947485159949998</v>
      </c>
    </row>
    <row r="188" spans="1:6" x14ac:dyDescent="0.2">
      <c r="A188" s="46" t="s">
        <v>304</v>
      </c>
      <c r="B188" s="44" t="s">
        <v>305</v>
      </c>
      <c r="C188" s="85">
        <v>81499</v>
      </c>
      <c r="D188" s="85">
        <v>81499</v>
      </c>
      <c r="E188" s="87">
        <v>20693.11</v>
      </c>
      <c r="F188" s="87">
        <v>25.390630559884201</v>
      </c>
    </row>
    <row r="189" spans="1:6" x14ac:dyDescent="0.2">
      <c r="A189" s="57" t="s">
        <v>88</v>
      </c>
      <c r="B189" s="44" t="s">
        <v>89</v>
      </c>
      <c r="C189" s="85">
        <v>54025</v>
      </c>
      <c r="D189" s="85">
        <v>54025</v>
      </c>
      <c r="E189" s="87">
        <v>19077.740000000002</v>
      </c>
      <c r="F189" s="87">
        <v>35.312799629800999</v>
      </c>
    </row>
    <row r="190" spans="1:6" x14ac:dyDescent="0.2">
      <c r="A190" s="58" t="s">
        <v>92</v>
      </c>
      <c r="B190" s="44" t="s">
        <v>93</v>
      </c>
      <c r="C190" s="45"/>
      <c r="D190" s="45"/>
      <c r="E190" s="40">
        <v>15177.94</v>
      </c>
      <c r="F190" s="45"/>
    </row>
    <row r="191" spans="1:6" x14ac:dyDescent="0.2">
      <c r="A191" s="58" t="s">
        <v>94</v>
      </c>
      <c r="B191" s="44" t="s">
        <v>95</v>
      </c>
      <c r="C191" s="45"/>
      <c r="D191" s="45"/>
      <c r="E191" s="40">
        <v>44.7</v>
      </c>
      <c r="F191" s="45"/>
    </row>
    <row r="192" spans="1:6" x14ac:dyDescent="0.2">
      <c r="A192" s="58" t="s">
        <v>98</v>
      </c>
      <c r="B192" s="44" t="s">
        <v>97</v>
      </c>
      <c r="C192" s="45"/>
      <c r="D192" s="45"/>
      <c r="E192" s="40">
        <v>1562.32</v>
      </c>
      <c r="F192" s="45"/>
    </row>
    <row r="193" spans="1:6" x14ac:dyDescent="0.2">
      <c r="A193" s="58" t="s">
        <v>101</v>
      </c>
      <c r="B193" s="44" t="s">
        <v>102</v>
      </c>
      <c r="C193" s="45"/>
      <c r="D193" s="45"/>
      <c r="E193" s="40">
        <v>2292.7800000000002</v>
      </c>
      <c r="F193" s="45"/>
    </row>
    <row r="194" spans="1:6" x14ac:dyDescent="0.2">
      <c r="A194" s="57" t="s">
        <v>103</v>
      </c>
      <c r="B194" s="44" t="s">
        <v>104</v>
      </c>
      <c r="C194" s="85">
        <v>11374</v>
      </c>
      <c r="D194" s="85">
        <v>11374</v>
      </c>
      <c r="E194" s="87">
        <v>1574.31</v>
      </c>
      <c r="F194" s="87">
        <v>13.8413047300862</v>
      </c>
    </row>
    <row r="195" spans="1:6" x14ac:dyDescent="0.2">
      <c r="A195" s="58" t="s">
        <v>107</v>
      </c>
      <c r="B195" s="44" t="s">
        <v>108</v>
      </c>
      <c r="C195" s="45"/>
      <c r="D195" s="45"/>
      <c r="E195" s="40">
        <v>140.01</v>
      </c>
      <c r="F195" s="45"/>
    </row>
    <row r="196" spans="1:6" x14ac:dyDescent="0.2">
      <c r="A196" s="58" t="s">
        <v>109</v>
      </c>
      <c r="B196" s="44" t="s">
        <v>110</v>
      </c>
      <c r="C196" s="45"/>
      <c r="D196" s="45"/>
      <c r="E196" s="40">
        <v>324.62</v>
      </c>
      <c r="F196" s="45"/>
    </row>
    <row r="197" spans="1:6" x14ac:dyDescent="0.2">
      <c r="A197" s="58" t="s">
        <v>137</v>
      </c>
      <c r="B197" s="44" t="s">
        <v>138</v>
      </c>
      <c r="C197" s="45"/>
      <c r="D197" s="45"/>
      <c r="E197" s="40">
        <v>1109.68</v>
      </c>
      <c r="F197" s="45"/>
    </row>
    <row r="198" spans="1:6" x14ac:dyDescent="0.2">
      <c r="A198" s="57" t="s">
        <v>163</v>
      </c>
      <c r="B198" s="44" t="s">
        <v>164</v>
      </c>
      <c r="C198" s="85">
        <v>100</v>
      </c>
      <c r="D198" s="85">
        <v>100</v>
      </c>
      <c r="E198" s="87">
        <v>41.06</v>
      </c>
      <c r="F198" s="87">
        <v>41.06</v>
      </c>
    </row>
    <row r="199" spans="1:6" x14ac:dyDescent="0.2">
      <c r="A199" s="58" t="s">
        <v>167</v>
      </c>
      <c r="B199" s="44" t="s">
        <v>168</v>
      </c>
      <c r="C199" s="45"/>
      <c r="D199" s="45"/>
      <c r="E199" s="40">
        <v>41.06</v>
      </c>
      <c r="F199" s="45"/>
    </row>
    <row r="200" spans="1:6" x14ac:dyDescent="0.2">
      <c r="A200" s="57" t="s">
        <v>205</v>
      </c>
      <c r="B200" s="44" t="s">
        <v>206</v>
      </c>
      <c r="C200" s="85">
        <v>16000</v>
      </c>
      <c r="D200" s="85">
        <v>16000</v>
      </c>
      <c r="E200" s="86"/>
      <c r="F200" s="86"/>
    </row>
    <row r="201" spans="1:6" x14ac:dyDescent="0.2">
      <c r="A201" s="46" t="s">
        <v>317</v>
      </c>
      <c r="B201" s="44" t="s">
        <v>318</v>
      </c>
      <c r="C201" s="85">
        <v>451855</v>
      </c>
      <c r="D201" s="85">
        <v>451855</v>
      </c>
      <c r="E201" s="87">
        <v>117698.84</v>
      </c>
      <c r="F201" s="87">
        <v>26.047922452999298</v>
      </c>
    </row>
    <row r="202" spans="1:6" x14ac:dyDescent="0.2">
      <c r="A202" s="57" t="s">
        <v>88</v>
      </c>
      <c r="B202" s="44" t="s">
        <v>89</v>
      </c>
      <c r="C202" s="85">
        <v>301475</v>
      </c>
      <c r="D202" s="85">
        <v>301475</v>
      </c>
      <c r="E202" s="87">
        <v>108107.21</v>
      </c>
      <c r="F202" s="87">
        <v>35.8594278132515</v>
      </c>
    </row>
    <row r="203" spans="1:6" x14ac:dyDescent="0.2">
      <c r="A203" s="58" t="s">
        <v>92</v>
      </c>
      <c r="B203" s="44" t="s">
        <v>93</v>
      </c>
      <c r="C203" s="45"/>
      <c r="D203" s="45"/>
      <c r="E203" s="40">
        <v>86008.35</v>
      </c>
      <c r="F203" s="45"/>
    </row>
    <row r="204" spans="1:6" x14ac:dyDescent="0.2">
      <c r="A204" s="58" t="s">
        <v>94</v>
      </c>
      <c r="B204" s="44" t="s">
        <v>95</v>
      </c>
      <c r="C204" s="45"/>
      <c r="D204" s="45"/>
      <c r="E204" s="40">
        <v>253.3</v>
      </c>
      <c r="F204" s="45"/>
    </row>
    <row r="205" spans="1:6" x14ac:dyDescent="0.2">
      <c r="A205" s="58" t="s">
        <v>98</v>
      </c>
      <c r="B205" s="44" t="s">
        <v>97</v>
      </c>
      <c r="C205" s="45"/>
      <c r="D205" s="45"/>
      <c r="E205" s="40">
        <v>8853.1299999999992</v>
      </c>
      <c r="F205" s="45"/>
    </row>
    <row r="206" spans="1:6" x14ac:dyDescent="0.2">
      <c r="A206" s="58" t="s">
        <v>101</v>
      </c>
      <c r="B206" s="44" t="s">
        <v>102</v>
      </c>
      <c r="C206" s="45"/>
      <c r="D206" s="45"/>
      <c r="E206" s="40">
        <v>12992.43</v>
      </c>
      <c r="F206" s="45"/>
    </row>
    <row r="207" spans="1:6" x14ac:dyDescent="0.2">
      <c r="A207" s="57" t="s">
        <v>103</v>
      </c>
      <c r="B207" s="44" t="s">
        <v>104</v>
      </c>
      <c r="C207" s="85">
        <v>62380</v>
      </c>
      <c r="D207" s="85">
        <v>62380</v>
      </c>
      <c r="E207" s="87">
        <v>9359.0499999999993</v>
      </c>
      <c r="F207" s="87">
        <v>15.0032863097146</v>
      </c>
    </row>
    <row r="208" spans="1:6" x14ac:dyDescent="0.2">
      <c r="A208" s="58" t="s">
        <v>107</v>
      </c>
      <c r="B208" s="44" t="s">
        <v>108</v>
      </c>
      <c r="C208" s="45"/>
      <c r="D208" s="45"/>
      <c r="E208" s="40">
        <v>1231.3499999999999</v>
      </c>
      <c r="F208" s="45"/>
    </row>
    <row r="209" spans="1:6" x14ac:dyDescent="0.2">
      <c r="A209" s="58" t="s">
        <v>109</v>
      </c>
      <c r="B209" s="44" t="s">
        <v>110</v>
      </c>
      <c r="C209" s="45"/>
      <c r="D209" s="45"/>
      <c r="E209" s="40">
        <v>1839.48</v>
      </c>
      <c r="F209" s="45"/>
    </row>
    <row r="210" spans="1:6" x14ac:dyDescent="0.2">
      <c r="A210" s="58" t="s">
        <v>137</v>
      </c>
      <c r="B210" s="44" t="s">
        <v>138</v>
      </c>
      <c r="C210" s="45"/>
      <c r="D210" s="45"/>
      <c r="E210" s="40">
        <v>6288.22</v>
      </c>
      <c r="F210" s="45"/>
    </row>
    <row r="211" spans="1:6" x14ac:dyDescent="0.2">
      <c r="A211" s="57" t="s">
        <v>163</v>
      </c>
      <c r="B211" s="44" t="s">
        <v>164</v>
      </c>
      <c r="C211" s="85">
        <v>500</v>
      </c>
      <c r="D211" s="85">
        <v>500</v>
      </c>
      <c r="E211" s="87">
        <v>232.58</v>
      </c>
      <c r="F211" s="87">
        <v>46.515999999999998</v>
      </c>
    </row>
    <row r="212" spans="1:6" x14ac:dyDescent="0.2">
      <c r="A212" s="58" t="s">
        <v>167</v>
      </c>
      <c r="B212" s="44" t="s">
        <v>168</v>
      </c>
      <c r="C212" s="45"/>
      <c r="D212" s="45"/>
      <c r="E212" s="40">
        <v>232.58</v>
      </c>
      <c r="F212" s="45"/>
    </row>
    <row r="213" spans="1:6" x14ac:dyDescent="0.2">
      <c r="A213" s="57" t="s">
        <v>205</v>
      </c>
      <c r="B213" s="44" t="s">
        <v>206</v>
      </c>
      <c r="C213" s="85">
        <v>87500</v>
      </c>
      <c r="D213" s="85">
        <v>87500</v>
      </c>
      <c r="E213" s="86"/>
      <c r="F213" s="86"/>
    </row>
    <row r="214" spans="1:6" x14ac:dyDescent="0.2">
      <c r="A214" s="55" t="s">
        <v>357</v>
      </c>
      <c r="B214" s="56" t="s">
        <v>358</v>
      </c>
      <c r="C214" s="88">
        <v>3000000</v>
      </c>
      <c r="D214" s="88">
        <v>3000000</v>
      </c>
      <c r="E214" s="89">
        <v>478505.35</v>
      </c>
      <c r="F214" s="89">
        <v>15.9501783333333</v>
      </c>
    </row>
    <row r="215" spans="1:6" x14ac:dyDescent="0.2">
      <c r="A215" s="46" t="s">
        <v>321</v>
      </c>
      <c r="B215" s="44" t="s">
        <v>322</v>
      </c>
      <c r="C215" s="85">
        <v>3000000</v>
      </c>
      <c r="D215" s="85">
        <v>3000000</v>
      </c>
      <c r="E215" s="87">
        <v>478505.35</v>
      </c>
      <c r="F215" s="87">
        <v>15.9501783333333</v>
      </c>
    </row>
    <row r="216" spans="1:6" x14ac:dyDescent="0.2">
      <c r="A216" s="57" t="s">
        <v>171</v>
      </c>
      <c r="B216" s="44" t="s">
        <v>172</v>
      </c>
      <c r="C216" s="85">
        <v>3000000</v>
      </c>
      <c r="D216" s="85">
        <v>3000000</v>
      </c>
      <c r="E216" s="87">
        <v>478505.35</v>
      </c>
      <c r="F216" s="87">
        <v>15.9501783333333</v>
      </c>
    </row>
    <row r="217" spans="1:6" ht="25.5" x14ac:dyDescent="0.2">
      <c r="A217" s="58" t="s">
        <v>182</v>
      </c>
      <c r="B217" s="44" t="s">
        <v>181</v>
      </c>
      <c r="C217" s="45"/>
      <c r="D217" s="45"/>
      <c r="E217" s="40">
        <v>478505.35</v>
      </c>
      <c r="F217" s="45"/>
    </row>
    <row r="218" spans="1:6" ht="25.5" x14ac:dyDescent="0.2">
      <c r="A218" s="55" t="s">
        <v>359</v>
      </c>
      <c r="B218" s="56" t="s">
        <v>360</v>
      </c>
      <c r="C218" s="88">
        <v>40000000</v>
      </c>
      <c r="D218" s="88">
        <v>40000000</v>
      </c>
      <c r="E218" s="89">
        <v>9265764.8100000005</v>
      </c>
      <c r="F218" s="89">
        <v>23.164412025000001</v>
      </c>
    </row>
    <row r="219" spans="1:6" x14ac:dyDescent="0.2">
      <c r="A219" s="46" t="s">
        <v>315</v>
      </c>
      <c r="B219" s="44" t="s">
        <v>316</v>
      </c>
      <c r="C219" s="85">
        <v>40000000</v>
      </c>
      <c r="D219" s="85">
        <v>40000000</v>
      </c>
      <c r="E219" s="87">
        <v>9265764.8100000005</v>
      </c>
      <c r="F219" s="87">
        <v>23.164412025000001</v>
      </c>
    </row>
    <row r="220" spans="1:6" x14ac:dyDescent="0.2">
      <c r="A220" s="57" t="s">
        <v>277</v>
      </c>
      <c r="B220" s="44" t="s">
        <v>278</v>
      </c>
      <c r="C220" s="85">
        <v>40000000</v>
      </c>
      <c r="D220" s="85">
        <v>40000000</v>
      </c>
      <c r="E220" s="87">
        <v>9265764.8100000005</v>
      </c>
      <c r="F220" s="87">
        <v>23.164412025000001</v>
      </c>
    </row>
    <row r="221" spans="1:6" ht="25.5" x14ac:dyDescent="0.2">
      <c r="A221" s="58" t="s">
        <v>281</v>
      </c>
      <c r="B221" s="44" t="s">
        <v>282</v>
      </c>
      <c r="C221" s="45"/>
      <c r="D221" s="45"/>
      <c r="E221" s="40">
        <v>6105269.4500000002</v>
      </c>
      <c r="F221" s="45"/>
    </row>
    <row r="222" spans="1:6" x14ac:dyDescent="0.2">
      <c r="A222" s="58" t="s">
        <v>283</v>
      </c>
      <c r="B222" s="44" t="s">
        <v>284</v>
      </c>
      <c r="C222" s="45"/>
      <c r="D222" s="45"/>
      <c r="E222" s="40">
        <v>3160495.36</v>
      </c>
      <c r="F222" s="45"/>
    </row>
    <row r="223" spans="1:6" x14ac:dyDescent="0.2">
      <c r="A223" s="55" t="s">
        <v>361</v>
      </c>
      <c r="B223" s="56" t="s">
        <v>362</v>
      </c>
      <c r="C223" s="88">
        <v>97306</v>
      </c>
      <c r="D223" s="88">
        <v>97306</v>
      </c>
      <c r="E223" s="89">
        <v>34739.83</v>
      </c>
      <c r="F223" s="89">
        <v>35.701631965140898</v>
      </c>
    </row>
    <row r="224" spans="1:6" x14ac:dyDescent="0.2">
      <c r="A224" s="46" t="s">
        <v>277</v>
      </c>
      <c r="B224" s="44" t="s">
        <v>306</v>
      </c>
      <c r="C224" s="85">
        <v>48653</v>
      </c>
      <c r="D224" s="85">
        <v>48653</v>
      </c>
      <c r="E224" s="87">
        <v>17369.919999999998</v>
      </c>
      <c r="F224" s="87">
        <v>35.701642241999501</v>
      </c>
    </row>
    <row r="225" spans="1:6" x14ac:dyDescent="0.2">
      <c r="A225" s="57" t="s">
        <v>88</v>
      </c>
      <c r="B225" s="44" t="s">
        <v>89</v>
      </c>
      <c r="C225" s="85">
        <v>25881</v>
      </c>
      <c r="D225" s="85">
        <v>25881</v>
      </c>
      <c r="E225" s="87">
        <v>17095.169999999998</v>
      </c>
      <c r="F225" s="87">
        <v>66.052973223600304</v>
      </c>
    </row>
    <row r="226" spans="1:6" x14ac:dyDescent="0.2">
      <c r="A226" s="58" t="s">
        <v>92</v>
      </c>
      <c r="B226" s="44" t="s">
        <v>93</v>
      </c>
      <c r="C226" s="45"/>
      <c r="D226" s="45"/>
      <c r="E226" s="40">
        <v>13784.39</v>
      </c>
      <c r="F226" s="45"/>
    </row>
    <row r="227" spans="1:6" x14ac:dyDescent="0.2">
      <c r="A227" s="58" t="s">
        <v>98</v>
      </c>
      <c r="B227" s="44" t="s">
        <v>97</v>
      </c>
      <c r="C227" s="45"/>
      <c r="D227" s="45"/>
      <c r="E227" s="40">
        <v>878.57</v>
      </c>
      <c r="F227" s="45"/>
    </row>
    <row r="228" spans="1:6" x14ac:dyDescent="0.2">
      <c r="A228" s="58" t="s">
        <v>101</v>
      </c>
      <c r="B228" s="44" t="s">
        <v>102</v>
      </c>
      <c r="C228" s="45"/>
      <c r="D228" s="45"/>
      <c r="E228" s="40">
        <v>2432.21</v>
      </c>
      <c r="F228" s="45"/>
    </row>
    <row r="229" spans="1:6" x14ac:dyDescent="0.2">
      <c r="A229" s="57" t="s">
        <v>103</v>
      </c>
      <c r="B229" s="44" t="s">
        <v>104</v>
      </c>
      <c r="C229" s="85">
        <v>22772</v>
      </c>
      <c r="D229" s="85">
        <v>22772</v>
      </c>
      <c r="E229" s="87">
        <v>274.75</v>
      </c>
      <c r="F229" s="87">
        <v>1.2065255577024401</v>
      </c>
    </row>
    <row r="230" spans="1:6" x14ac:dyDescent="0.2">
      <c r="A230" s="58" t="s">
        <v>109</v>
      </c>
      <c r="B230" s="44" t="s">
        <v>110</v>
      </c>
      <c r="C230" s="45"/>
      <c r="D230" s="45"/>
      <c r="E230" s="40">
        <v>274.75</v>
      </c>
      <c r="F230" s="45"/>
    </row>
    <row r="231" spans="1:6" x14ac:dyDescent="0.2">
      <c r="A231" s="46" t="s">
        <v>321</v>
      </c>
      <c r="B231" s="44" t="s">
        <v>322</v>
      </c>
      <c r="C231" s="85">
        <v>48653</v>
      </c>
      <c r="D231" s="85">
        <v>48653</v>
      </c>
      <c r="E231" s="87">
        <v>17369.91</v>
      </c>
      <c r="F231" s="87">
        <v>35.701621688282302</v>
      </c>
    </row>
    <row r="232" spans="1:6" x14ac:dyDescent="0.2">
      <c r="A232" s="57" t="s">
        <v>88</v>
      </c>
      <c r="B232" s="44" t="s">
        <v>89</v>
      </c>
      <c r="C232" s="85">
        <v>25881</v>
      </c>
      <c r="D232" s="85">
        <v>25881</v>
      </c>
      <c r="E232" s="87">
        <v>17095.150000000001</v>
      </c>
      <c r="F232" s="87">
        <v>66.052895946833601</v>
      </c>
    </row>
    <row r="233" spans="1:6" x14ac:dyDescent="0.2">
      <c r="A233" s="58" t="s">
        <v>92</v>
      </c>
      <c r="B233" s="44" t="s">
        <v>93</v>
      </c>
      <c r="C233" s="45"/>
      <c r="D233" s="45"/>
      <c r="E233" s="40">
        <v>13784.39</v>
      </c>
      <c r="F233" s="45"/>
    </row>
    <row r="234" spans="1:6" x14ac:dyDescent="0.2">
      <c r="A234" s="58" t="s">
        <v>98</v>
      </c>
      <c r="B234" s="44" t="s">
        <v>97</v>
      </c>
      <c r="C234" s="45"/>
      <c r="D234" s="45"/>
      <c r="E234" s="40">
        <v>878.56</v>
      </c>
      <c r="F234" s="45"/>
    </row>
    <row r="235" spans="1:6" x14ac:dyDescent="0.2">
      <c r="A235" s="58" t="s">
        <v>101</v>
      </c>
      <c r="B235" s="44" t="s">
        <v>102</v>
      </c>
      <c r="C235" s="45"/>
      <c r="D235" s="45"/>
      <c r="E235" s="40">
        <v>2432.1999999999998</v>
      </c>
      <c r="F235" s="45"/>
    </row>
    <row r="236" spans="1:6" x14ac:dyDescent="0.2">
      <c r="A236" s="57" t="s">
        <v>103</v>
      </c>
      <c r="B236" s="44" t="s">
        <v>104</v>
      </c>
      <c r="C236" s="85">
        <v>22772</v>
      </c>
      <c r="D236" s="85">
        <v>22772</v>
      </c>
      <c r="E236" s="87">
        <v>274.76</v>
      </c>
      <c r="F236" s="87">
        <v>1.2065694712805199</v>
      </c>
    </row>
    <row r="237" spans="1:6" x14ac:dyDescent="0.2">
      <c r="A237" s="58" t="s">
        <v>109</v>
      </c>
      <c r="B237" s="44" t="s">
        <v>110</v>
      </c>
      <c r="C237" s="45"/>
      <c r="D237" s="45"/>
      <c r="E237" s="40">
        <v>274.76</v>
      </c>
      <c r="F237" s="45"/>
    </row>
    <row r="238" spans="1:6" x14ac:dyDescent="0.2">
      <c r="A238" s="55" t="s">
        <v>363</v>
      </c>
      <c r="B238" s="56" t="s">
        <v>364</v>
      </c>
      <c r="C238" s="88">
        <v>2220784</v>
      </c>
      <c r="D238" s="88">
        <v>2220784</v>
      </c>
      <c r="E238" s="89">
        <v>129573.46</v>
      </c>
      <c r="F238" s="89">
        <v>5.8345818413677302</v>
      </c>
    </row>
    <row r="239" spans="1:6" x14ac:dyDescent="0.2">
      <c r="A239" s="46" t="s">
        <v>304</v>
      </c>
      <c r="B239" s="44" t="s">
        <v>305</v>
      </c>
      <c r="C239" s="85">
        <v>34491</v>
      </c>
      <c r="D239" s="85">
        <v>34491</v>
      </c>
      <c r="E239" s="87">
        <v>19436.04</v>
      </c>
      <c r="F239" s="87">
        <v>56.351048099504197</v>
      </c>
    </row>
    <row r="240" spans="1:6" x14ac:dyDescent="0.2">
      <c r="A240" s="57" t="s">
        <v>88</v>
      </c>
      <c r="B240" s="44" t="s">
        <v>89</v>
      </c>
      <c r="C240" s="85">
        <v>11420</v>
      </c>
      <c r="D240" s="85">
        <v>11420</v>
      </c>
      <c r="E240" s="87">
        <v>10597.84</v>
      </c>
      <c r="F240" s="87">
        <v>92.800700525394006</v>
      </c>
    </row>
    <row r="241" spans="1:6" x14ac:dyDescent="0.2">
      <c r="A241" s="58" t="s">
        <v>92</v>
      </c>
      <c r="B241" s="44" t="s">
        <v>93</v>
      </c>
      <c r="C241" s="45"/>
      <c r="D241" s="45"/>
      <c r="E241" s="40">
        <v>8477.42</v>
      </c>
      <c r="F241" s="45"/>
    </row>
    <row r="242" spans="1:6" x14ac:dyDescent="0.2">
      <c r="A242" s="58" t="s">
        <v>98</v>
      </c>
      <c r="B242" s="44" t="s">
        <v>97</v>
      </c>
      <c r="C242" s="45"/>
      <c r="D242" s="45"/>
      <c r="E242" s="40">
        <v>604.03</v>
      </c>
      <c r="F242" s="45"/>
    </row>
    <row r="243" spans="1:6" x14ac:dyDescent="0.2">
      <c r="A243" s="58" t="s">
        <v>101</v>
      </c>
      <c r="B243" s="44" t="s">
        <v>102</v>
      </c>
      <c r="C243" s="45"/>
      <c r="D243" s="45"/>
      <c r="E243" s="40">
        <v>1516.39</v>
      </c>
      <c r="F243" s="45"/>
    </row>
    <row r="244" spans="1:6" x14ac:dyDescent="0.2">
      <c r="A244" s="57" t="s">
        <v>103</v>
      </c>
      <c r="B244" s="44" t="s">
        <v>104</v>
      </c>
      <c r="C244" s="85">
        <v>16103</v>
      </c>
      <c r="D244" s="85">
        <v>16103</v>
      </c>
      <c r="E244" s="87">
        <v>4113.2</v>
      </c>
      <c r="F244" s="87">
        <v>25.543066509346101</v>
      </c>
    </row>
    <row r="245" spans="1:6" x14ac:dyDescent="0.2">
      <c r="A245" s="58" t="s">
        <v>107</v>
      </c>
      <c r="B245" s="44" t="s">
        <v>108</v>
      </c>
      <c r="C245" s="45"/>
      <c r="D245" s="45"/>
      <c r="E245" s="40">
        <v>11.74</v>
      </c>
      <c r="F245" s="45"/>
    </row>
    <row r="246" spans="1:6" x14ac:dyDescent="0.2">
      <c r="A246" s="58" t="s">
        <v>109</v>
      </c>
      <c r="B246" s="44" t="s">
        <v>110</v>
      </c>
      <c r="C246" s="45"/>
      <c r="D246" s="45"/>
      <c r="E246" s="40">
        <v>369.56</v>
      </c>
      <c r="F246" s="45"/>
    </row>
    <row r="247" spans="1:6" x14ac:dyDescent="0.2">
      <c r="A247" s="58" t="s">
        <v>133</v>
      </c>
      <c r="B247" s="44" t="s">
        <v>134</v>
      </c>
      <c r="C247" s="45"/>
      <c r="D247" s="45"/>
      <c r="E247" s="40">
        <v>2290.2199999999998</v>
      </c>
      <c r="F247" s="45"/>
    </row>
    <row r="248" spans="1:6" x14ac:dyDescent="0.2">
      <c r="A248" s="58" t="s">
        <v>137</v>
      </c>
      <c r="B248" s="44" t="s">
        <v>138</v>
      </c>
      <c r="C248" s="45"/>
      <c r="D248" s="45"/>
      <c r="E248" s="40">
        <v>136.31</v>
      </c>
      <c r="F248" s="45"/>
    </row>
    <row r="249" spans="1:6" x14ac:dyDescent="0.2">
      <c r="A249" s="58" t="s">
        <v>143</v>
      </c>
      <c r="B249" s="44" t="s">
        <v>144</v>
      </c>
      <c r="C249" s="45"/>
      <c r="D249" s="45"/>
      <c r="E249" s="40">
        <v>1272</v>
      </c>
      <c r="F249" s="45"/>
    </row>
    <row r="250" spans="1:6" x14ac:dyDescent="0.2">
      <c r="A250" s="58" t="s">
        <v>145</v>
      </c>
      <c r="B250" s="44" t="s">
        <v>146</v>
      </c>
      <c r="C250" s="45"/>
      <c r="D250" s="45"/>
      <c r="E250" s="40">
        <v>33.369999999999997</v>
      </c>
      <c r="F250" s="45"/>
    </row>
    <row r="251" spans="1:6" x14ac:dyDescent="0.2">
      <c r="A251" s="57" t="s">
        <v>205</v>
      </c>
      <c r="B251" s="44" t="s">
        <v>206</v>
      </c>
      <c r="C251" s="85">
        <v>6968</v>
      </c>
      <c r="D251" s="85">
        <v>6968</v>
      </c>
      <c r="E251" s="87">
        <v>4725</v>
      </c>
      <c r="F251" s="87">
        <v>67.809988518943697</v>
      </c>
    </row>
    <row r="252" spans="1:6" x14ac:dyDescent="0.2">
      <c r="A252" s="58" t="s">
        <v>215</v>
      </c>
      <c r="B252" s="44" t="s">
        <v>216</v>
      </c>
      <c r="C252" s="45"/>
      <c r="D252" s="45"/>
      <c r="E252" s="40">
        <v>4725</v>
      </c>
      <c r="F252" s="45"/>
    </row>
    <row r="253" spans="1:6" x14ac:dyDescent="0.2">
      <c r="A253" s="46" t="s">
        <v>307</v>
      </c>
      <c r="B253" s="44" t="s">
        <v>308</v>
      </c>
      <c r="C253" s="86"/>
      <c r="D253" s="86"/>
      <c r="E253" s="87">
        <v>110137.42</v>
      </c>
      <c r="F253" s="86"/>
    </row>
    <row r="254" spans="1:6" x14ac:dyDescent="0.2">
      <c r="A254" s="57" t="s">
        <v>88</v>
      </c>
      <c r="B254" s="44" t="s">
        <v>89</v>
      </c>
      <c r="C254" s="86"/>
      <c r="D254" s="86"/>
      <c r="E254" s="87">
        <v>60054.31</v>
      </c>
      <c r="F254" s="86"/>
    </row>
    <row r="255" spans="1:6" x14ac:dyDescent="0.2">
      <c r="A255" s="58" t="s">
        <v>92</v>
      </c>
      <c r="B255" s="44" t="s">
        <v>93</v>
      </c>
      <c r="C255" s="45"/>
      <c r="D255" s="45"/>
      <c r="E255" s="40">
        <v>48038.71</v>
      </c>
      <c r="F255" s="45"/>
    </row>
    <row r="256" spans="1:6" x14ac:dyDescent="0.2">
      <c r="A256" s="58" t="s">
        <v>98</v>
      </c>
      <c r="B256" s="44" t="s">
        <v>97</v>
      </c>
      <c r="C256" s="45"/>
      <c r="D256" s="45"/>
      <c r="E256" s="40">
        <v>3422.79</v>
      </c>
      <c r="F256" s="45"/>
    </row>
    <row r="257" spans="1:6" x14ac:dyDescent="0.2">
      <c r="A257" s="58" t="s">
        <v>101</v>
      </c>
      <c r="B257" s="44" t="s">
        <v>102</v>
      </c>
      <c r="C257" s="45"/>
      <c r="D257" s="45"/>
      <c r="E257" s="40">
        <v>8592.81</v>
      </c>
      <c r="F257" s="45"/>
    </row>
    <row r="258" spans="1:6" x14ac:dyDescent="0.2">
      <c r="A258" s="57" t="s">
        <v>103</v>
      </c>
      <c r="B258" s="44" t="s">
        <v>104</v>
      </c>
      <c r="C258" s="86"/>
      <c r="D258" s="86"/>
      <c r="E258" s="87">
        <v>23308.11</v>
      </c>
      <c r="F258" s="86"/>
    </row>
    <row r="259" spans="1:6" x14ac:dyDescent="0.2">
      <c r="A259" s="58" t="s">
        <v>107</v>
      </c>
      <c r="B259" s="44" t="s">
        <v>108</v>
      </c>
      <c r="C259" s="45"/>
      <c r="D259" s="45"/>
      <c r="E259" s="40">
        <v>66.52</v>
      </c>
      <c r="F259" s="45"/>
    </row>
    <row r="260" spans="1:6" x14ac:dyDescent="0.2">
      <c r="A260" s="58" t="s">
        <v>109</v>
      </c>
      <c r="B260" s="44" t="s">
        <v>110</v>
      </c>
      <c r="C260" s="45"/>
      <c r="D260" s="45"/>
      <c r="E260" s="40">
        <v>2094.11</v>
      </c>
      <c r="F260" s="45"/>
    </row>
    <row r="261" spans="1:6" x14ac:dyDescent="0.2">
      <c r="A261" s="58" t="s">
        <v>133</v>
      </c>
      <c r="B261" s="44" t="s">
        <v>134</v>
      </c>
      <c r="C261" s="45"/>
      <c r="D261" s="45"/>
      <c r="E261" s="40">
        <v>12977.91</v>
      </c>
      <c r="F261" s="45"/>
    </row>
    <row r="262" spans="1:6" x14ac:dyDescent="0.2">
      <c r="A262" s="58" t="s">
        <v>137</v>
      </c>
      <c r="B262" s="44" t="s">
        <v>138</v>
      </c>
      <c r="C262" s="45"/>
      <c r="D262" s="45"/>
      <c r="E262" s="40">
        <v>772.44</v>
      </c>
      <c r="F262" s="45"/>
    </row>
    <row r="263" spans="1:6" x14ac:dyDescent="0.2">
      <c r="A263" s="58" t="s">
        <v>143</v>
      </c>
      <c r="B263" s="44" t="s">
        <v>144</v>
      </c>
      <c r="C263" s="45"/>
      <c r="D263" s="45"/>
      <c r="E263" s="40">
        <v>7208</v>
      </c>
      <c r="F263" s="45"/>
    </row>
    <row r="264" spans="1:6" x14ac:dyDescent="0.2">
      <c r="A264" s="58" t="s">
        <v>145</v>
      </c>
      <c r="B264" s="44" t="s">
        <v>146</v>
      </c>
      <c r="C264" s="45"/>
      <c r="D264" s="45"/>
      <c r="E264" s="40">
        <v>189.13</v>
      </c>
      <c r="F264" s="45"/>
    </row>
    <row r="265" spans="1:6" x14ac:dyDescent="0.2">
      <c r="A265" s="57" t="s">
        <v>205</v>
      </c>
      <c r="B265" s="44" t="s">
        <v>206</v>
      </c>
      <c r="C265" s="86"/>
      <c r="D265" s="86"/>
      <c r="E265" s="87">
        <v>26775</v>
      </c>
      <c r="F265" s="86"/>
    </row>
    <row r="266" spans="1:6" x14ac:dyDescent="0.2">
      <c r="A266" s="58" t="s">
        <v>215</v>
      </c>
      <c r="B266" s="44" t="s">
        <v>216</v>
      </c>
      <c r="C266" s="45"/>
      <c r="D266" s="45"/>
      <c r="E266" s="40">
        <v>26775</v>
      </c>
      <c r="F266" s="45"/>
    </row>
    <row r="267" spans="1:6" x14ac:dyDescent="0.2">
      <c r="A267" s="46" t="s">
        <v>311</v>
      </c>
      <c r="B267" s="44" t="s">
        <v>312</v>
      </c>
      <c r="C267" s="85">
        <v>2186293</v>
      </c>
      <c r="D267" s="85">
        <v>2186293</v>
      </c>
      <c r="E267" s="86"/>
      <c r="F267" s="86"/>
    </row>
    <row r="268" spans="1:6" x14ac:dyDescent="0.2">
      <c r="A268" s="57" t="s">
        <v>88</v>
      </c>
      <c r="B268" s="44" t="s">
        <v>89</v>
      </c>
      <c r="C268" s="85">
        <v>64710</v>
      </c>
      <c r="D268" s="85">
        <v>64710</v>
      </c>
      <c r="E268" s="86"/>
      <c r="F268" s="86"/>
    </row>
    <row r="269" spans="1:6" x14ac:dyDescent="0.2">
      <c r="A269" s="57" t="s">
        <v>103</v>
      </c>
      <c r="B269" s="44" t="s">
        <v>104</v>
      </c>
      <c r="C269" s="85">
        <v>91256</v>
      </c>
      <c r="D269" s="85">
        <v>91256</v>
      </c>
      <c r="E269" s="86"/>
      <c r="F269" s="86"/>
    </row>
    <row r="270" spans="1:6" x14ac:dyDescent="0.2">
      <c r="A270" s="57" t="s">
        <v>171</v>
      </c>
      <c r="B270" s="44" t="s">
        <v>172</v>
      </c>
      <c r="C270" s="85">
        <v>1990842</v>
      </c>
      <c r="D270" s="85">
        <v>1990842</v>
      </c>
      <c r="E270" s="86"/>
      <c r="F270" s="86"/>
    </row>
    <row r="271" spans="1:6" x14ac:dyDescent="0.2">
      <c r="A271" s="57" t="s">
        <v>205</v>
      </c>
      <c r="B271" s="44" t="s">
        <v>206</v>
      </c>
      <c r="C271" s="85">
        <v>39485</v>
      </c>
      <c r="D271" s="85">
        <v>39485</v>
      </c>
      <c r="E271" s="86"/>
      <c r="F271" s="86"/>
    </row>
    <row r="272" spans="1:6" x14ac:dyDescent="0.2">
      <c r="A272" s="55" t="s">
        <v>365</v>
      </c>
      <c r="B272" s="56" t="s">
        <v>366</v>
      </c>
      <c r="C272" s="88">
        <v>2366985</v>
      </c>
      <c r="D272" s="88">
        <v>2366985</v>
      </c>
      <c r="E272" s="90"/>
      <c r="F272" s="90"/>
    </row>
    <row r="273" spans="1:6" x14ac:dyDescent="0.2">
      <c r="A273" s="46" t="s">
        <v>304</v>
      </c>
      <c r="B273" s="44" t="s">
        <v>305</v>
      </c>
      <c r="C273" s="85">
        <v>37230</v>
      </c>
      <c r="D273" s="85">
        <v>37230</v>
      </c>
      <c r="E273" s="86"/>
      <c r="F273" s="86"/>
    </row>
    <row r="274" spans="1:6" x14ac:dyDescent="0.2">
      <c r="A274" s="57" t="s">
        <v>88</v>
      </c>
      <c r="B274" s="44" t="s">
        <v>89</v>
      </c>
      <c r="C274" s="85">
        <v>15226</v>
      </c>
      <c r="D274" s="85">
        <v>15226</v>
      </c>
      <c r="E274" s="86"/>
      <c r="F274" s="86"/>
    </row>
    <row r="275" spans="1:6" x14ac:dyDescent="0.2">
      <c r="A275" s="57" t="s">
        <v>103</v>
      </c>
      <c r="B275" s="44" t="s">
        <v>104</v>
      </c>
      <c r="C275" s="85">
        <v>22004</v>
      </c>
      <c r="D275" s="85">
        <v>22004</v>
      </c>
      <c r="E275" s="86"/>
      <c r="F275" s="86"/>
    </row>
    <row r="276" spans="1:6" x14ac:dyDescent="0.2">
      <c r="A276" s="46" t="s">
        <v>277</v>
      </c>
      <c r="B276" s="44" t="s">
        <v>306</v>
      </c>
      <c r="C276" s="85">
        <v>190000</v>
      </c>
      <c r="D276" s="85">
        <v>190000</v>
      </c>
      <c r="E276" s="86"/>
      <c r="F276" s="86"/>
    </row>
    <row r="277" spans="1:6" x14ac:dyDescent="0.2">
      <c r="A277" s="57" t="s">
        <v>183</v>
      </c>
      <c r="B277" s="44" t="s">
        <v>184</v>
      </c>
      <c r="C277" s="85">
        <v>190000</v>
      </c>
      <c r="D277" s="85">
        <v>190000</v>
      </c>
      <c r="E277" s="86"/>
      <c r="F277" s="86"/>
    </row>
    <row r="278" spans="1:6" x14ac:dyDescent="0.2">
      <c r="A278" s="46" t="s">
        <v>311</v>
      </c>
      <c r="B278" s="44" t="s">
        <v>312</v>
      </c>
      <c r="C278" s="85">
        <v>2139755</v>
      </c>
      <c r="D278" s="85">
        <v>2139755</v>
      </c>
      <c r="E278" s="86"/>
      <c r="F278" s="86"/>
    </row>
    <row r="279" spans="1:6" x14ac:dyDescent="0.2">
      <c r="A279" s="57" t="s">
        <v>88</v>
      </c>
      <c r="B279" s="44" t="s">
        <v>89</v>
      </c>
      <c r="C279" s="85">
        <v>60904</v>
      </c>
      <c r="D279" s="85">
        <v>60904</v>
      </c>
      <c r="E279" s="86"/>
      <c r="F279" s="86"/>
    </row>
    <row r="280" spans="1:6" x14ac:dyDescent="0.2">
      <c r="A280" s="57" t="s">
        <v>103</v>
      </c>
      <c r="B280" s="44" t="s">
        <v>104</v>
      </c>
      <c r="C280" s="85">
        <v>88009</v>
      </c>
      <c r="D280" s="85">
        <v>88009</v>
      </c>
      <c r="E280" s="86"/>
      <c r="F280" s="86"/>
    </row>
    <row r="281" spans="1:6" x14ac:dyDescent="0.2">
      <c r="A281" s="57" t="s">
        <v>171</v>
      </c>
      <c r="B281" s="44" t="s">
        <v>172</v>
      </c>
      <c r="C281" s="85">
        <v>1990842</v>
      </c>
      <c r="D281" s="85">
        <v>1990842</v>
      </c>
      <c r="E281" s="86"/>
      <c r="F281" s="86"/>
    </row>
    <row r="282" spans="1:6" ht="38.25" x14ac:dyDescent="0.2">
      <c r="A282" s="55" t="s">
        <v>367</v>
      </c>
      <c r="B282" s="56" t="s">
        <v>368</v>
      </c>
      <c r="C282" s="88">
        <v>1037183</v>
      </c>
      <c r="D282" s="88">
        <v>1037183</v>
      </c>
      <c r="E282" s="90"/>
      <c r="F282" s="90"/>
    </row>
    <row r="283" spans="1:6" x14ac:dyDescent="0.2">
      <c r="A283" s="46" t="s">
        <v>315</v>
      </c>
      <c r="B283" s="44" t="s">
        <v>316</v>
      </c>
      <c r="C283" s="85">
        <v>1037183</v>
      </c>
      <c r="D283" s="85">
        <v>1037183</v>
      </c>
      <c r="E283" s="86"/>
      <c r="F283" s="86"/>
    </row>
    <row r="284" spans="1:6" x14ac:dyDescent="0.2">
      <c r="A284" s="57" t="s">
        <v>88</v>
      </c>
      <c r="B284" s="44" t="s">
        <v>89</v>
      </c>
      <c r="C284" s="85">
        <v>353927</v>
      </c>
      <c r="D284" s="85">
        <v>353927</v>
      </c>
      <c r="E284" s="86"/>
      <c r="F284" s="86"/>
    </row>
    <row r="285" spans="1:6" x14ac:dyDescent="0.2">
      <c r="A285" s="57" t="s">
        <v>103</v>
      </c>
      <c r="B285" s="44" t="s">
        <v>104</v>
      </c>
      <c r="C285" s="85">
        <v>667959</v>
      </c>
      <c r="D285" s="85">
        <v>667959</v>
      </c>
      <c r="E285" s="86"/>
      <c r="F285" s="86"/>
    </row>
    <row r="286" spans="1:6" x14ac:dyDescent="0.2">
      <c r="A286" s="57" t="s">
        <v>205</v>
      </c>
      <c r="B286" s="44" t="s">
        <v>206</v>
      </c>
      <c r="C286" s="85">
        <v>15297</v>
      </c>
      <c r="D286" s="85">
        <v>15297</v>
      </c>
      <c r="E286" s="86"/>
      <c r="F286" s="86"/>
    </row>
    <row r="287" spans="1:6" ht="38.25" x14ac:dyDescent="0.2">
      <c r="A287" s="55" t="s">
        <v>369</v>
      </c>
      <c r="B287" s="56" t="s">
        <v>370</v>
      </c>
      <c r="C287" s="88">
        <v>7578728</v>
      </c>
      <c r="D287" s="88">
        <v>7578728</v>
      </c>
      <c r="E287" s="89">
        <v>2828238.97</v>
      </c>
      <c r="F287" s="89">
        <v>37.3181221175902</v>
      </c>
    </row>
    <row r="288" spans="1:6" x14ac:dyDescent="0.2">
      <c r="A288" s="46" t="s">
        <v>304</v>
      </c>
      <c r="B288" s="44" t="s">
        <v>305</v>
      </c>
      <c r="C288" s="85">
        <v>1135454</v>
      </c>
      <c r="D288" s="85">
        <v>1135454</v>
      </c>
      <c r="E288" s="87">
        <v>424264.65</v>
      </c>
      <c r="F288" s="87">
        <v>37.365199294731397</v>
      </c>
    </row>
    <row r="289" spans="1:6" x14ac:dyDescent="0.2">
      <c r="A289" s="57" t="s">
        <v>88</v>
      </c>
      <c r="B289" s="44" t="s">
        <v>89</v>
      </c>
      <c r="C289" s="85">
        <v>922275</v>
      </c>
      <c r="D289" s="85">
        <v>922275</v>
      </c>
      <c r="E289" s="87">
        <v>370620.32</v>
      </c>
      <c r="F289" s="87">
        <v>40.185445772681703</v>
      </c>
    </row>
    <row r="290" spans="1:6" x14ac:dyDescent="0.2">
      <c r="A290" s="58" t="s">
        <v>92</v>
      </c>
      <c r="B290" s="44" t="s">
        <v>93</v>
      </c>
      <c r="C290" s="45"/>
      <c r="D290" s="45"/>
      <c r="E290" s="40">
        <v>292075.59999999998</v>
      </c>
      <c r="F290" s="45"/>
    </row>
    <row r="291" spans="1:6" x14ac:dyDescent="0.2">
      <c r="A291" s="58" t="s">
        <v>98</v>
      </c>
      <c r="B291" s="44" t="s">
        <v>97</v>
      </c>
      <c r="C291" s="45"/>
      <c r="D291" s="45"/>
      <c r="E291" s="40">
        <v>29871.43</v>
      </c>
      <c r="F291" s="45"/>
    </row>
    <row r="292" spans="1:6" x14ac:dyDescent="0.2">
      <c r="A292" s="58" t="s">
        <v>101</v>
      </c>
      <c r="B292" s="44" t="s">
        <v>102</v>
      </c>
      <c r="C292" s="45"/>
      <c r="D292" s="45"/>
      <c r="E292" s="40">
        <v>48673.29</v>
      </c>
      <c r="F292" s="45"/>
    </row>
    <row r="293" spans="1:6" x14ac:dyDescent="0.2">
      <c r="A293" s="57" t="s">
        <v>103</v>
      </c>
      <c r="B293" s="44" t="s">
        <v>104</v>
      </c>
      <c r="C293" s="85">
        <v>197450</v>
      </c>
      <c r="D293" s="85">
        <v>197450</v>
      </c>
      <c r="E293" s="87">
        <v>53123.5</v>
      </c>
      <c r="F293" s="87">
        <v>26.904786021777699</v>
      </c>
    </row>
    <row r="294" spans="1:6" x14ac:dyDescent="0.2">
      <c r="A294" s="58" t="s">
        <v>107</v>
      </c>
      <c r="B294" s="44" t="s">
        <v>108</v>
      </c>
      <c r="C294" s="45"/>
      <c r="D294" s="45"/>
      <c r="E294" s="40">
        <v>1699.09</v>
      </c>
      <c r="F294" s="45"/>
    </row>
    <row r="295" spans="1:6" x14ac:dyDescent="0.2">
      <c r="A295" s="58" t="s">
        <v>109</v>
      </c>
      <c r="B295" s="44" t="s">
        <v>110</v>
      </c>
      <c r="C295" s="45"/>
      <c r="D295" s="45"/>
      <c r="E295" s="40">
        <v>9525.9</v>
      </c>
      <c r="F295" s="45"/>
    </row>
    <row r="296" spans="1:6" x14ac:dyDescent="0.2">
      <c r="A296" s="58" t="s">
        <v>111</v>
      </c>
      <c r="B296" s="44" t="s">
        <v>112</v>
      </c>
      <c r="C296" s="45"/>
      <c r="D296" s="45"/>
      <c r="E296" s="40">
        <v>1009.75</v>
      </c>
      <c r="F296" s="45"/>
    </row>
    <row r="297" spans="1:6" x14ac:dyDescent="0.2">
      <c r="A297" s="58" t="s">
        <v>113</v>
      </c>
      <c r="B297" s="44" t="s">
        <v>114</v>
      </c>
      <c r="C297" s="45"/>
      <c r="D297" s="45"/>
      <c r="E297" s="40">
        <v>48.83</v>
      </c>
      <c r="F297" s="45"/>
    </row>
    <row r="298" spans="1:6" x14ac:dyDescent="0.2">
      <c r="A298" s="58" t="s">
        <v>117</v>
      </c>
      <c r="B298" s="44" t="s">
        <v>118</v>
      </c>
      <c r="C298" s="45"/>
      <c r="D298" s="45"/>
      <c r="E298" s="40">
        <v>1302.8399999999999</v>
      </c>
      <c r="F298" s="45"/>
    </row>
    <row r="299" spans="1:6" x14ac:dyDescent="0.2">
      <c r="A299" s="58" t="s">
        <v>119</v>
      </c>
      <c r="B299" s="44" t="s">
        <v>120</v>
      </c>
      <c r="C299" s="45"/>
      <c r="D299" s="45"/>
      <c r="E299" s="40">
        <v>5833.45</v>
      </c>
      <c r="F299" s="45"/>
    </row>
    <row r="300" spans="1:6" x14ac:dyDescent="0.2">
      <c r="A300" s="58" t="s">
        <v>125</v>
      </c>
      <c r="B300" s="44" t="s">
        <v>126</v>
      </c>
      <c r="C300" s="45"/>
      <c r="D300" s="45"/>
      <c r="E300" s="40">
        <v>3.12</v>
      </c>
      <c r="F300" s="45"/>
    </row>
    <row r="301" spans="1:6" x14ac:dyDescent="0.2">
      <c r="A301" s="58" t="s">
        <v>129</v>
      </c>
      <c r="B301" s="44" t="s">
        <v>130</v>
      </c>
      <c r="C301" s="45"/>
      <c r="D301" s="45"/>
      <c r="E301" s="40">
        <v>5564.67</v>
      </c>
      <c r="F301" s="45"/>
    </row>
    <row r="302" spans="1:6" x14ac:dyDescent="0.2">
      <c r="A302" s="58" t="s">
        <v>135</v>
      </c>
      <c r="B302" s="44" t="s">
        <v>136</v>
      </c>
      <c r="C302" s="45"/>
      <c r="D302" s="45"/>
      <c r="E302" s="40">
        <v>758.04</v>
      </c>
      <c r="F302" s="45"/>
    </row>
    <row r="303" spans="1:6" x14ac:dyDescent="0.2">
      <c r="A303" s="58" t="s">
        <v>137</v>
      </c>
      <c r="B303" s="44" t="s">
        <v>138</v>
      </c>
      <c r="C303" s="45"/>
      <c r="D303" s="45"/>
      <c r="E303" s="40">
        <v>16302.84</v>
      </c>
      <c r="F303" s="45"/>
    </row>
    <row r="304" spans="1:6" x14ac:dyDescent="0.2">
      <c r="A304" s="58" t="s">
        <v>141</v>
      </c>
      <c r="B304" s="44" t="s">
        <v>142</v>
      </c>
      <c r="C304" s="45"/>
      <c r="D304" s="45"/>
      <c r="E304" s="40">
        <v>10615.4</v>
      </c>
      <c r="F304" s="45"/>
    </row>
    <row r="305" spans="1:6" x14ac:dyDescent="0.2">
      <c r="A305" s="58" t="s">
        <v>145</v>
      </c>
      <c r="B305" s="44" t="s">
        <v>146</v>
      </c>
      <c r="C305" s="45"/>
      <c r="D305" s="45"/>
      <c r="E305" s="40">
        <v>11.51</v>
      </c>
      <c r="F305" s="45"/>
    </row>
    <row r="306" spans="1:6" x14ac:dyDescent="0.2">
      <c r="A306" s="58" t="s">
        <v>156</v>
      </c>
      <c r="B306" s="44" t="s">
        <v>157</v>
      </c>
      <c r="C306" s="45"/>
      <c r="D306" s="45"/>
      <c r="E306" s="40">
        <v>448.06</v>
      </c>
      <c r="F306" s="45"/>
    </row>
    <row r="307" spans="1:6" ht="25.5" x14ac:dyDescent="0.2">
      <c r="A307" s="57" t="s">
        <v>185</v>
      </c>
      <c r="B307" s="44" t="s">
        <v>186</v>
      </c>
      <c r="C307" s="85">
        <v>2100</v>
      </c>
      <c r="D307" s="85">
        <v>2100</v>
      </c>
      <c r="E307" s="86"/>
      <c r="F307" s="86"/>
    </row>
    <row r="308" spans="1:6" x14ac:dyDescent="0.2">
      <c r="A308" s="57" t="s">
        <v>199</v>
      </c>
      <c r="B308" s="44" t="s">
        <v>200</v>
      </c>
      <c r="C308" s="85">
        <v>3279</v>
      </c>
      <c r="D308" s="85">
        <v>3279</v>
      </c>
      <c r="E308" s="86"/>
      <c r="F308" s="86"/>
    </row>
    <row r="309" spans="1:6" x14ac:dyDescent="0.2">
      <c r="A309" s="57" t="s">
        <v>205</v>
      </c>
      <c r="B309" s="44" t="s">
        <v>206</v>
      </c>
      <c r="C309" s="85">
        <v>10350</v>
      </c>
      <c r="D309" s="85">
        <v>10350</v>
      </c>
      <c r="E309" s="87">
        <v>520.83000000000004</v>
      </c>
      <c r="F309" s="87">
        <v>5.0321739130434802</v>
      </c>
    </row>
    <row r="310" spans="1:6" x14ac:dyDescent="0.2">
      <c r="A310" s="58" t="s">
        <v>209</v>
      </c>
      <c r="B310" s="44" t="s">
        <v>210</v>
      </c>
      <c r="C310" s="45"/>
      <c r="D310" s="45"/>
      <c r="E310" s="40">
        <v>69</v>
      </c>
      <c r="F310" s="45"/>
    </row>
    <row r="311" spans="1:6" x14ac:dyDescent="0.2">
      <c r="A311" s="58" t="s">
        <v>211</v>
      </c>
      <c r="B311" s="44" t="s">
        <v>212</v>
      </c>
      <c r="C311" s="45"/>
      <c r="D311" s="45"/>
      <c r="E311" s="40">
        <v>451.83</v>
      </c>
      <c r="F311" s="45"/>
    </row>
    <row r="312" spans="1:6" x14ac:dyDescent="0.2">
      <c r="A312" s="46" t="s">
        <v>315</v>
      </c>
      <c r="B312" s="44" t="s">
        <v>316</v>
      </c>
      <c r="C312" s="85">
        <v>6288632</v>
      </c>
      <c r="D312" s="85">
        <v>6288632</v>
      </c>
      <c r="E312" s="87">
        <v>2403974.3199999998</v>
      </c>
      <c r="F312" s="87">
        <v>38.227301581647701</v>
      </c>
    </row>
    <row r="313" spans="1:6" x14ac:dyDescent="0.2">
      <c r="A313" s="57" t="s">
        <v>88</v>
      </c>
      <c r="B313" s="44" t="s">
        <v>89</v>
      </c>
      <c r="C313" s="85">
        <v>5172730</v>
      </c>
      <c r="D313" s="85">
        <v>5172730</v>
      </c>
      <c r="E313" s="87">
        <v>2100181.7799999998</v>
      </c>
      <c r="F313" s="87">
        <v>40.601032336889801</v>
      </c>
    </row>
    <row r="314" spans="1:6" x14ac:dyDescent="0.2">
      <c r="A314" s="58" t="s">
        <v>92</v>
      </c>
      <c r="B314" s="44" t="s">
        <v>93</v>
      </c>
      <c r="C314" s="45"/>
      <c r="D314" s="45"/>
      <c r="E314" s="40">
        <v>1655094.99</v>
      </c>
      <c r="F314" s="45"/>
    </row>
    <row r="315" spans="1:6" x14ac:dyDescent="0.2">
      <c r="A315" s="58" t="s">
        <v>98</v>
      </c>
      <c r="B315" s="44" t="s">
        <v>97</v>
      </c>
      <c r="C315" s="45"/>
      <c r="D315" s="45"/>
      <c r="E315" s="40">
        <v>169271.37</v>
      </c>
      <c r="F315" s="45"/>
    </row>
    <row r="316" spans="1:6" x14ac:dyDescent="0.2">
      <c r="A316" s="58" t="s">
        <v>101</v>
      </c>
      <c r="B316" s="44" t="s">
        <v>102</v>
      </c>
      <c r="C316" s="45"/>
      <c r="D316" s="45"/>
      <c r="E316" s="40">
        <v>275815.42</v>
      </c>
      <c r="F316" s="45"/>
    </row>
    <row r="317" spans="1:6" x14ac:dyDescent="0.2">
      <c r="A317" s="57" t="s">
        <v>103</v>
      </c>
      <c r="B317" s="44" t="s">
        <v>104</v>
      </c>
      <c r="C317" s="85">
        <v>1026771</v>
      </c>
      <c r="D317" s="85">
        <v>1026771</v>
      </c>
      <c r="E317" s="87">
        <v>300841.2</v>
      </c>
      <c r="F317" s="87">
        <v>29.299736747531799</v>
      </c>
    </row>
    <row r="318" spans="1:6" x14ac:dyDescent="0.2">
      <c r="A318" s="58" t="s">
        <v>107</v>
      </c>
      <c r="B318" s="44" t="s">
        <v>108</v>
      </c>
      <c r="C318" s="45"/>
      <c r="D318" s="45"/>
      <c r="E318" s="40">
        <v>9487.7999999999993</v>
      </c>
      <c r="F318" s="45"/>
    </row>
    <row r="319" spans="1:6" x14ac:dyDescent="0.2">
      <c r="A319" s="58" t="s">
        <v>109</v>
      </c>
      <c r="B319" s="44" t="s">
        <v>110</v>
      </c>
      <c r="C319" s="45"/>
      <c r="D319" s="45"/>
      <c r="E319" s="40">
        <v>53980.05</v>
      </c>
      <c r="F319" s="45"/>
    </row>
    <row r="320" spans="1:6" x14ac:dyDescent="0.2">
      <c r="A320" s="58" t="s">
        <v>111</v>
      </c>
      <c r="B320" s="44" t="s">
        <v>112</v>
      </c>
      <c r="C320" s="45"/>
      <c r="D320" s="45"/>
      <c r="E320" s="40">
        <v>5670.25</v>
      </c>
      <c r="F320" s="45"/>
    </row>
    <row r="321" spans="1:6" x14ac:dyDescent="0.2">
      <c r="A321" s="58" t="s">
        <v>113</v>
      </c>
      <c r="B321" s="44" t="s">
        <v>114</v>
      </c>
      <c r="C321" s="45"/>
      <c r="D321" s="45"/>
      <c r="E321" s="40">
        <v>276.67</v>
      </c>
      <c r="F321" s="45"/>
    </row>
    <row r="322" spans="1:6" x14ac:dyDescent="0.2">
      <c r="A322" s="58" t="s">
        <v>117</v>
      </c>
      <c r="B322" s="44" t="s">
        <v>118</v>
      </c>
      <c r="C322" s="45"/>
      <c r="D322" s="45"/>
      <c r="E322" s="40">
        <v>7382.73</v>
      </c>
      <c r="F322" s="45"/>
    </row>
    <row r="323" spans="1:6" x14ac:dyDescent="0.2">
      <c r="A323" s="58" t="s">
        <v>119</v>
      </c>
      <c r="B323" s="44" t="s">
        <v>120</v>
      </c>
      <c r="C323" s="45"/>
      <c r="D323" s="45"/>
      <c r="E323" s="40">
        <v>33056.18</v>
      </c>
      <c r="F323" s="45"/>
    </row>
    <row r="324" spans="1:6" x14ac:dyDescent="0.2">
      <c r="A324" s="58" t="s">
        <v>125</v>
      </c>
      <c r="B324" s="44" t="s">
        <v>126</v>
      </c>
      <c r="C324" s="45"/>
      <c r="D324" s="45"/>
      <c r="E324" s="40">
        <v>17.68</v>
      </c>
      <c r="F324" s="45"/>
    </row>
    <row r="325" spans="1:6" x14ac:dyDescent="0.2">
      <c r="A325" s="58" t="s">
        <v>129</v>
      </c>
      <c r="B325" s="44" t="s">
        <v>130</v>
      </c>
      <c r="C325" s="45"/>
      <c r="D325" s="45"/>
      <c r="E325" s="40">
        <v>31533.29</v>
      </c>
      <c r="F325" s="45"/>
    </row>
    <row r="326" spans="1:6" x14ac:dyDescent="0.2">
      <c r="A326" s="58" t="s">
        <v>135</v>
      </c>
      <c r="B326" s="44" t="s">
        <v>136</v>
      </c>
      <c r="C326" s="45"/>
      <c r="D326" s="45"/>
      <c r="E326" s="40">
        <v>4295.51</v>
      </c>
      <c r="F326" s="45"/>
    </row>
    <row r="327" spans="1:6" x14ac:dyDescent="0.2">
      <c r="A327" s="58" t="s">
        <v>137</v>
      </c>
      <c r="B327" s="44" t="s">
        <v>138</v>
      </c>
      <c r="C327" s="45"/>
      <c r="D327" s="45"/>
      <c r="E327" s="40">
        <v>92382.7</v>
      </c>
      <c r="F327" s="45"/>
    </row>
    <row r="328" spans="1:6" x14ac:dyDescent="0.2">
      <c r="A328" s="58" t="s">
        <v>141</v>
      </c>
      <c r="B328" s="44" t="s">
        <v>142</v>
      </c>
      <c r="C328" s="45"/>
      <c r="D328" s="45"/>
      <c r="E328" s="40">
        <v>60154.11</v>
      </c>
      <c r="F328" s="45"/>
    </row>
    <row r="329" spans="1:6" x14ac:dyDescent="0.2">
      <c r="A329" s="58" t="s">
        <v>145</v>
      </c>
      <c r="B329" s="44" t="s">
        <v>146</v>
      </c>
      <c r="C329" s="45"/>
      <c r="D329" s="45"/>
      <c r="E329" s="40">
        <v>65.239999999999995</v>
      </c>
      <c r="F329" s="45"/>
    </row>
    <row r="330" spans="1:6" x14ac:dyDescent="0.2">
      <c r="A330" s="58" t="s">
        <v>156</v>
      </c>
      <c r="B330" s="44" t="s">
        <v>157</v>
      </c>
      <c r="C330" s="45"/>
      <c r="D330" s="45"/>
      <c r="E330" s="40">
        <v>2538.9899999999998</v>
      </c>
      <c r="F330" s="45"/>
    </row>
    <row r="331" spans="1:6" ht="25.5" x14ac:dyDescent="0.2">
      <c r="A331" s="57" t="s">
        <v>185</v>
      </c>
      <c r="B331" s="44" t="s">
        <v>186</v>
      </c>
      <c r="C331" s="85">
        <v>11900</v>
      </c>
      <c r="D331" s="85">
        <v>11900</v>
      </c>
      <c r="E331" s="86"/>
      <c r="F331" s="86"/>
    </row>
    <row r="332" spans="1:6" x14ac:dyDescent="0.2">
      <c r="A332" s="57" t="s">
        <v>199</v>
      </c>
      <c r="B332" s="44" t="s">
        <v>200</v>
      </c>
      <c r="C332" s="85">
        <v>18581</v>
      </c>
      <c r="D332" s="85">
        <v>18581</v>
      </c>
      <c r="E332" s="86"/>
      <c r="F332" s="86"/>
    </row>
    <row r="333" spans="1:6" x14ac:dyDescent="0.2">
      <c r="A333" s="57" t="s">
        <v>205</v>
      </c>
      <c r="B333" s="44" t="s">
        <v>206</v>
      </c>
      <c r="C333" s="85">
        <v>58650</v>
      </c>
      <c r="D333" s="85">
        <v>58650</v>
      </c>
      <c r="E333" s="87">
        <v>2951.34</v>
      </c>
      <c r="F333" s="87">
        <v>5.0321227621483402</v>
      </c>
    </row>
    <row r="334" spans="1:6" x14ac:dyDescent="0.2">
      <c r="A334" s="58" t="s">
        <v>209</v>
      </c>
      <c r="B334" s="44" t="s">
        <v>210</v>
      </c>
      <c r="C334" s="45"/>
      <c r="D334" s="45"/>
      <c r="E334" s="40">
        <v>390.97</v>
      </c>
      <c r="F334" s="45"/>
    </row>
    <row r="335" spans="1:6" x14ac:dyDescent="0.2">
      <c r="A335" s="58" t="s">
        <v>211</v>
      </c>
      <c r="B335" s="44" t="s">
        <v>212</v>
      </c>
      <c r="C335" s="45"/>
      <c r="D335" s="45"/>
      <c r="E335" s="40">
        <v>2560.37</v>
      </c>
      <c r="F335" s="45"/>
    </row>
    <row r="336" spans="1:6" x14ac:dyDescent="0.2">
      <c r="A336" s="46" t="s">
        <v>319</v>
      </c>
      <c r="B336" s="44" t="s">
        <v>320</v>
      </c>
      <c r="C336" s="85">
        <v>154642</v>
      </c>
      <c r="D336" s="85">
        <v>154642</v>
      </c>
      <c r="E336" s="86"/>
      <c r="F336" s="86"/>
    </row>
    <row r="337" spans="1:6" x14ac:dyDescent="0.2">
      <c r="A337" s="57" t="s">
        <v>88</v>
      </c>
      <c r="B337" s="44" t="s">
        <v>89</v>
      </c>
      <c r="C337" s="85">
        <v>63495</v>
      </c>
      <c r="D337" s="85">
        <v>63495</v>
      </c>
      <c r="E337" s="86"/>
      <c r="F337" s="86"/>
    </row>
    <row r="338" spans="1:6" x14ac:dyDescent="0.2">
      <c r="A338" s="57" t="s">
        <v>103</v>
      </c>
      <c r="B338" s="44" t="s">
        <v>104</v>
      </c>
      <c r="C338" s="85">
        <v>91147</v>
      </c>
      <c r="D338" s="85">
        <v>91147</v>
      </c>
      <c r="E338" s="86"/>
      <c r="F338" s="86"/>
    </row>
    <row r="339" spans="1:6" x14ac:dyDescent="0.2">
      <c r="A339" s="55" t="s">
        <v>371</v>
      </c>
      <c r="B339" s="56" t="s">
        <v>372</v>
      </c>
      <c r="C339" s="88">
        <v>1964297</v>
      </c>
      <c r="D339" s="88">
        <v>1964297</v>
      </c>
      <c r="E339" s="90"/>
      <c r="F339" s="90"/>
    </row>
    <row r="340" spans="1:6" x14ac:dyDescent="0.2">
      <c r="A340" s="46" t="s">
        <v>321</v>
      </c>
      <c r="B340" s="44" t="s">
        <v>322</v>
      </c>
      <c r="C340" s="85">
        <v>1964297</v>
      </c>
      <c r="D340" s="85">
        <v>1964297</v>
      </c>
      <c r="E340" s="86"/>
      <c r="F340" s="86"/>
    </row>
    <row r="341" spans="1:6" x14ac:dyDescent="0.2">
      <c r="A341" s="57" t="s">
        <v>103</v>
      </c>
      <c r="B341" s="44" t="s">
        <v>104</v>
      </c>
      <c r="C341" s="85">
        <v>139358</v>
      </c>
      <c r="D341" s="85">
        <v>139358</v>
      </c>
      <c r="E341" s="86"/>
      <c r="F341" s="86"/>
    </row>
    <row r="342" spans="1:6" x14ac:dyDescent="0.2">
      <c r="A342" s="57" t="s">
        <v>171</v>
      </c>
      <c r="B342" s="44" t="s">
        <v>172</v>
      </c>
      <c r="C342" s="85">
        <v>1824939</v>
      </c>
      <c r="D342" s="85">
        <v>1824939</v>
      </c>
      <c r="E342" s="86"/>
      <c r="F342" s="86"/>
    </row>
    <row r="343" spans="1:6" ht="25.5" x14ac:dyDescent="0.2">
      <c r="A343" s="55" t="s">
        <v>373</v>
      </c>
      <c r="B343" s="56" t="s">
        <v>374</v>
      </c>
      <c r="C343" s="88">
        <v>3852893</v>
      </c>
      <c r="D343" s="88">
        <v>3852893</v>
      </c>
      <c r="E343" s="89">
        <v>902107.52</v>
      </c>
      <c r="F343" s="89">
        <v>23.413770379815901</v>
      </c>
    </row>
    <row r="344" spans="1:6" x14ac:dyDescent="0.2">
      <c r="A344" s="46" t="s">
        <v>315</v>
      </c>
      <c r="B344" s="44" t="s">
        <v>316</v>
      </c>
      <c r="C344" s="85">
        <v>3852893</v>
      </c>
      <c r="D344" s="85">
        <v>3852893</v>
      </c>
      <c r="E344" s="87">
        <v>902107.52</v>
      </c>
      <c r="F344" s="87">
        <v>23.413770379815901</v>
      </c>
    </row>
    <row r="345" spans="1:6" x14ac:dyDescent="0.2">
      <c r="A345" s="57" t="s">
        <v>88</v>
      </c>
      <c r="B345" s="44" t="s">
        <v>89</v>
      </c>
      <c r="C345" s="85">
        <v>1811000</v>
      </c>
      <c r="D345" s="85">
        <v>1811000</v>
      </c>
      <c r="E345" s="87">
        <v>698145.32</v>
      </c>
      <c r="F345" s="87">
        <v>38.550266151297599</v>
      </c>
    </row>
    <row r="346" spans="1:6" x14ac:dyDescent="0.2">
      <c r="A346" s="58" t="s">
        <v>92</v>
      </c>
      <c r="B346" s="44" t="s">
        <v>93</v>
      </c>
      <c r="C346" s="45"/>
      <c r="D346" s="45"/>
      <c r="E346" s="40">
        <v>541698.05000000005</v>
      </c>
      <c r="F346" s="45"/>
    </row>
    <row r="347" spans="1:6" x14ac:dyDescent="0.2">
      <c r="A347" s="58" t="s">
        <v>94</v>
      </c>
      <c r="B347" s="44" t="s">
        <v>95</v>
      </c>
      <c r="C347" s="45"/>
      <c r="D347" s="45"/>
      <c r="E347" s="40">
        <v>292.76</v>
      </c>
      <c r="F347" s="45"/>
    </row>
    <row r="348" spans="1:6" x14ac:dyDescent="0.2">
      <c r="A348" s="58" t="s">
        <v>98</v>
      </c>
      <c r="B348" s="44" t="s">
        <v>97</v>
      </c>
      <c r="C348" s="45"/>
      <c r="D348" s="45"/>
      <c r="E348" s="40">
        <v>73789.210000000006</v>
      </c>
      <c r="F348" s="45"/>
    </row>
    <row r="349" spans="1:6" x14ac:dyDescent="0.2">
      <c r="A349" s="58" t="s">
        <v>101</v>
      </c>
      <c r="B349" s="44" t="s">
        <v>102</v>
      </c>
      <c r="C349" s="45"/>
      <c r="D349" s="45"/>
      <c r="E349" s="40">
        <v>82365.3</v>
      </c>
      <c r="F349" s="45"/>
    </row>
    <row r="350" spans="1:6" x14ac:dyDescent="0.2">
      <c r="A350" s="57" t="s">
        <v>103</v>
      </c>
      <c r="B350" s="44" t="s">
        <v>104</v>
      </c>
      <c r="C350" s="85">
        <v>759893</v>
      </c>
      <c r="D350" s="85">
        <v>759893</v>
      </c>
      <c r="E350" s="87">
        <v>201634.68</v>
      </c>
      <c r="F350" s="87">
        <v>26.534614741812302</v>
      </c>
    </row>
    <row r="351" spans="1:6" x14ac:dyDescent="0.2">
      <c r="A351" s="58" t="s">
        <v>107</v>
      </c>
      <c r="B351" s="44" t="s">
        <v>108</v>
      </c>
      <c r="C351" s="45"/>
      <c r="D351" s="45"/>
      <c r="E351" s="40">
        <v>10669.58</v>
      </c>
      <c r="F351" s="45"/>
    </row>
    <row r="352" spans="1:6" x14ac:dyDescent="0.2">
      <c r="A352" s="58" t="s">
        <v>109</v>
      </c>
      <c r="B352" s="44" t="s">
        <v>110</v>
      </c>
      <c r="C352" s="45"/>
      <c r="D352" s="45"/>
      <c r="E352" s="40">
        <v>13302.91</v>
      </c>
      <c r="F352" s="45"/>
    </row>
    <row r="353" spans="1:6" x14ac:dyDescent="0.2">
      <c r="A353" s="58" t="s">
        <v>111</v>
      </c>
      <c r="B353" s="44" t="s">
        <v>112</v>
      </c>
      <c r="C353" s="45"/>
      <c r="D353" s="45"/>
      <c r="E353" s="40">
        <v>2572.5</v>
      </c>
      <c r="F353" s="45"/>
    </row>
    <row r="354" spans="1:6" x14ac:dyDescent="0.2">
      <c r="A354" s="58" t="s">
        <v>137</v>
      </c>
      <c r="B354" s="44" t="s">
        <v>138</v>
      </c>
      <c r="C354" s="45"/>
      <c r="D354" s="45"/>
      <c r="E354" s="40">
        <v>77916.160000000003</v>
      </c>
      <c r="F354" s="45"/>
    </row>
    <row r="355" spans="1:6" x14ac:dyDescent="0.2">
      <c r="A355" s="58" t="s">
        <v>143</v>
      </c>
      <c r="B355" s="44" t="s">
        <v>144</v>
      </c>
      <c r="C355" s="45"/>
      <c r="D355" s="45"/>
      <c r="E355" s="40">
        <v>86920</v>
      </c>
      <c r="F355" s="45"/>
    </row>
    <row r="356" spans="1:6" x14ac:dyDescent="0.2">
      <c r="A356" s="58" t="s">
        <v>158</v>
      </c>
      <c r="B356" s="44" t="s">
        <v>159</v>
      </c>
      <c r="C356" s="45"/>
      <c r="D356" s="45"/>
      <c r="E356" s="40">
        <v>8910</v>
      </c>
      <c r="F356" s="45"/>
    </row>
    <row r="357" spans="1:6" x14ac:dyDescent="0.2">
      <c r="A357" s="58" t="s">
        <v>160</v>
      </c>
      <c r="B357" s="44" t="s">
        <v>161</v>
      </c>
      <c r="C357" s="45"/>
      <c r="D357" s="45"/>
      <c r="E357" s="40">
        <v>1343.53</v>
      </c>
      <c r="F357" s="45"/>
    </row>
    <row r="358" spans="1:6" x14ac:dyDescent="0.2">
      <c r="A358" s="57" t="s">
        <v>163</v>
      </c>
      <c r="B358" s="44" t="s">
        <v>164</v>
      </c>
      <c r="C358" s="85">
        <v>2000</v>
      </c>
      <c r="D358" s="85">
        <v>2000</v>
      </c>
      <c r="E358" s="87">
        <v>1077.52</v>
      </c>
      <c r="F358" s="87">
        <v>53.875999999999998</v>
      </c>
    </row>
    <row r="359" spans="1:6" x14ac:dyDescent="0.2">
      <c r="A359" s="58" t="s">
        <v>167</v>
      </c>
      <c r="B359" s="44" t="s">
        <v>168</v>
      </c>
      <c r="C359" s="45"/>
      <c r="D359" s="45"/>
      <c r="E359" s="40">
        <v>1077.52</v>
      </c>
      <c r="F359" s="45"/>
    </row>
    <row r="360" spans="1:6" ht="25.5" x14ac:dyDescent="0.2">
      <c r="A360" s="57" t="s">
        <v>185</v>
      </c>
      <c r="B360" s="44" t="s">
        <v>186</v>
      </c>
      <c r="C360" s="85">
        <v>15000</v>
      </c>
      <c r="D360" s="85">
        <v>15000</v>
      </c>
      <c r="E360" s="86"/>
      <c r="F360" s="86"/>
    </row>
    <row r="361" spans="1:6" x14ac:dyDescent="0.2">
      <c r="A361" s="57" t="s">
        <v>199</v>
      </c>
      <c r="B361" s="44" t="s">
        <v>200</v>
      </c>
      <c r="C361" s="85">
        <v>915000</v>
      </c>
      <c r="D361" s="85">
        <v>915000</v>
      </c>
      <c r="E361" s="86"/>
      <c r="F361" s="86"/>
    </row>
    <row r="362" spans="1:6" x14ac:dyDescent="0.2">
      <c r="A362" s="57" t="s">
        <v>205</v>
      </c>
      <c r="B362" s="44" t="s">
        <v>206</v>
      </c>
      <c r="C362" s="85">
        <v>350000</v>
      </c>
      <c r="D362" s="85">
        <v>350000</v>
      </c>
      <c r="E362" s="87">
        <v>1250</v>
      </c>
      <c r="F362" s="87">
        <v>0.35714285714285998</v>
      </c>
    </row>
    <row r="363" spans="1:6" x14ac:dyDescent="0.2">
      <c r="A363" s="58" t="s">
        <v>209</v>
      </c>
      <c r="B363" s="44" t="s">
        <v>210</v>
      </c>
      <c r="C363" s="45"/>
      <c r="D363" s="45"/>
      <c r="E363" s="40">
        <v>1250</v>
      </c>
      <c r="F363" s="45"/>
    </row>
    <row r="364" spans="1:6" x14ac:dyDescent="0.2">
      <c r="A364" s="55" t="s">
        <v>375</v>
      </c>
      <c r="B364" s="56" t="s">
        <v>376</v>
      </c>
      <c r="C364" s="88">
        <v>20000000</v>
      </c>
      <c r="D364" s="88">
        <v>20000000</v>
      </c>
      <c r="E364" s="90"/>
      <c r="F364" s="90"/>
    </row>
    <row r="365" spans="1:6" x14ac:dyDescent="0.2">
      <c r="A365" s="46" t="s">
        <v>313</v>
      </c>
      <c r="B365" s="44" t="s">
        <v>314</v>
      </c>
      <c r="C365" s="85">
        <v>20000000</v>
      </c>
      <c r="D365" s="85">
        <v>20000000</v>
      </c>
      <c r="E365" s="86"/>
      <c r="F365" s="86"/>
    </row>
    <row r="366" spans="1:6" x14ac:dyDescent="0.2">
      <c r="A366" s="57" t="s">
        <v>277</v>
      </c>
      <c r="B366" s="44" t="s">
        <v>278</v>
      </c>
      <c r="C366" s="85">
        <v>20000000</v>
      </c>
      <c r="D366" s="85">
        <v>20000000</v>
      </c>
      <c r="E366" s="86"/>
      <c r="F366" s="86"/>
    </row>
    <row r="367" spans="1:6" ht="25.5" x14ac:dyDescent="0.2">
      <c r="A367" s="55" t="s">
        <v>377</v>
      </c>
      <c r="B367" s="56" t="s">
        <v>378</v>
      </c>
      <c r="C367" s="88">
        <v>67075</v>
      </c>
      <c r="D367" s="88">
        <v>67075</v>
      </c>
      <c r="E367" s="89">
        <v>23169.86</v>
      </c>
      <c r="F367" s="89">
        <v>34.543212821468501</v>
      </c>
    </row>
    <row r="368" spans="1:6" x14ac:dyDescent="0.2">
      <c r="A368" s="46" t="s">
        <v>277</v>
      </c>
      <c r="B368" s="44" t="s">
        <v>306</v>
      </c>
      <c r="C368" s="85">
        <v>67075</v>
      </c>
      <c r="D368" s="85">
        <v>67075</v>
      </c>
      <c r="E368" s="87">
        <v>23169.86</v>
      </c>
      <c r="F368" s="87">
        <v>34.543212821468501</v>
      </c>
    </row>
    <row r="369" spans="1:6" x14ac:dyDescent="0.2">
      <c r="A369" s="57" t="s">
        <v>88</v>
      </c>
      <c r="B369" s="44" t="s">
        <v>89</v>
      </c>
      <c r="C369" s="85">
        <v>43275</v>
      </c>
      <c r="D369" s="85">
        <v>43275</v>
      </c>
      <c r="E369" s="87">
        <v>13510.17</v>
      </c>
      <c r="F369" s="87">
        <v>31.219341421143799</v>
      </c>
    </row>
    <row r="370" spans="1:6" x14ac:dyDescent="0.2">
      <c r="A370" s="58" t="s">
        <v>92</v>
      </c>
      <c r="B370" s="44" t="s">
        <v>93</v>
      </c>
      <c r="C370" s="45"/>
      <c r="D370" s="45"/>
      <c r="E370" s="40">
        <v>10807.68</v>
      </c>
      <c r="F370" s="45"/>
    </row>
    <row r="371" spans="1:6" x14ac:dyDescent="0.2">
      <c r="A371" s="58" t="s">
        <v>98</v>
      </c>
      <c r="B371" s="44" t="s">
        <v>97</v>
      </c>
      <c r="C371" s="45"/>
      <c r="D371" s="45"/>
      <c r="E371" s="40">
        <v>789.03</v>
      </c>
      <c r="F371" s="45"/>
    </row>
    <row r="372" spans="1:6" x14ac:dyDescent="0.2">
      <c r="A372" s="58" t="s">
        <v>101</v>
      </c>
      <c r="B372" s="44" t="s">
        <v>102</v>
      </c>
      <c r="C372" s="45"/>
      <c r="D372" s="45"/>
      <c r="E372" s="40">
        <v>1913.46</v>
      </c>
      <c r="F372" s="45"/>
    </row>
    <row r="373" spans="1:6" x14ac:dyDescent="0.2">
      <c r="A373" s="57" t="s">
        <v>103</v>
      </c>
      <c r="B373" s="44" t="s">
        <v>104</v>
      </c>
      <c r="C373" s="85">
        <v>23800</v>
      </c>
      <c r="D373" s="85">
        <v>23800</v>
      </c>
      <c r="E373" s="87">
        <v>9659.69</v>
      </c>
      <c r="F373" s="87">
        <v>40.586932773109197</v>
      </c>
    </row>
    <row r="374" spans="1:6" x14ac:dyDescent="0.2">
      <c r="A374" s="58" t="s">
        <v>107</v>
      </c>
      <c r="B374" s="44" t="s">
        <v>108</v>
      </c>
      <c r="C374" s="45"/>
      <c r="D374" s="45"/>
      <c r="E374" s="40">
        <v>1391.27</v>
      </c>
      <c r="F374" s="45"/>
    </row>
    <row r="375" spans="1:6" x14ac:dyDescent="0.2">
      <c r="A375" s="58" t="s">
        <v>109</v>
      </c>
      <c r="B375" s="44" t="s">
        <v>110</v>
      </c>
      <c r="C375" s="45"/>
      <c r="D375" s="45"/>
      <c r="E375" s="40">
        <v>161.41999999999999</v>
      </c>
      <c r="F375" s="45"/>
    </row>
    <row r="376" spans="1:6" x14ac:dyDescent="0.2">
      <c r="A376" s="58" t="s">
        <v>141</v>
      </c>
      <c r="B376" s="44" t="s">
        <v>142</v>
      </c>
      <c r="C376" s="45"/>
      <c r="D376" s="45"/>
      <c r="E376" s="40">
        <v>8107</v>
      </c>
      <c r="F376" s="45"/>
    </row>
    <row r="377" spans="1:6" ht="76.5" x14ac:dyDescent="0.2">
      <c r="A377" s="55" t="s">
        <v>379</v>
      </c>
      <c r="B377" s="56" t="s">
        <v>380</v>
      </c>
      <c r="C377" s="88">
        <v>1261292</v>
      </c>
      <c r="D377" s="88">
        <v>1261292</v>
      </c>
      <c r="E377" s="89">
        <v>187291.43</v>
      </c>
      <c r="F377" s="89">
        <v>14.849172911585899</v>
      </c>
    </row>
    <row r="378" spans="1:6" x14ac:dyDescent="0.2">
      <c r="A378" s="46" t="s">
        <v>315</v>
      </c>
      <c r="B378" s="44" t="s">
        <v>316</v>
      </c>
      <c r="C378" s="85">
        <v>1261292</v>
      </c>
      <c r="D378" s="85">
        <v>1261292</v>
      </c>
      <c r="E378" s="87">
        <v>187291.43</v>
      </c>
      <c r="F378" s="87">
        <v>14.849172911585899</v>
      </c>
    </row>
    <row r="379" spans="1:6" x14ac:dyDescent="0.2">
      <c r="A379" s="57" t="s">
        <v>88</v>
      </c>
      <c r="B379" s="44" t="s">
        <v>89</v>
      </c>
      <c r="C379" s="85">
        <v>454350</v>
      </c>
      <c r="D379" s="85">
        <v>454350</v>
      </c>
      <c r="E379" s="87">
        <v>157602.06</v>
      </c>
      <c r="F379" s="87">
        <v>34.687368768570501</v>
      </c>
    </row>
    <row r="380" spans="1:6" x14ac:dyDescent="0.2">
      <c r="A380" s="58" t="s">
        <v>92</v>
      </c>
      <c r="B380" s="44" t="s">
        <v>93</v>
      </c>
      <c r="C380" s="45"/>
      <c r="D380" s="45"/>
      <c r="E380" s="40">
        <v>136132.01999999999</v>
      </c>
      <c r="F380" s="45"/>
    </row>
    <row r="381" spans="1:6" x14ac:dyDescent="0.2">
      <c r="A381" s="58" t="s">
        <v>101</v>
      </c>
      <c r="B381" s="44" t="s">
        <v>102</v>
      </c>
      <c r="C381" s="45"/>
      <c r="D381" s="45"/>
      <c r="E381" s="40">
        <v>21470.04</v>
      </c>
      <c r="F381" s="45"/>
    </row>
    <row r="382" spans="1:6" x14ac:dyDescent="0.2">
      <c r="A382" s="57" t="s">
        <v>103</v>
      </c>
      <c r="B382" s="44" t="s">
        <v>104</v>
      </c>
      <c r="C382" s="85">
        <v>806942</v>
      </c>
      <c r="D382" s="85">
        <v>806942</v>
      </c>
      <c r="E382" s="87">
        <v>29689.37</v>
      </c>
      <c r="F382" s="87">
        <v>3.6792446049406302</v>
      </c>
    </row>
    <row r="383" spans="1:6" x14ac:dyDescent="0.2">
      <c r="A383" s="58" t="s">
        <v>107</v>
      </c>
      <c r="B383" s="44" t="s">
        <v>108</v>
      </c>
      <c r="C383" s="45"/>
      <c r="D383" s="45"/>
      <c r="E383" s="40">
        <v>1127.4000000000001</v>
      </c>
      <c r="F383" s="45"/>
    </row>
    <row r="384" spans="1:6" x14ac:dyDescent="0.2">
      <c r="A384" s="58" t="s">
        <v>113</v>
      </c>
      <c r="B384" s="44" t="s">
        <v>114</v>
      </c>
      <c r="C384" s="45"/>
      <c r="D384" s="45"/>
      <c r="E384" s="40">
        <v>5155</v>
      </c>
      <c r="F384" s="45"/>
    </row>
    <row r="385" spans="1:6" x14ac:dyDescent="0.2">
      <c r="A385" s="58" t="s">
        <v>119</v>
      </c>
      <c r="B385" s="44" t="s">
        <v>120</v>
      </c>
      <c r="C385" s="45"/>
      <c r="D385" s="45"/>
      <c r="E385" s="40">
        <v>5313.68</v>
      </c>
      <c r="F385" s="45"/>
    </row>
    <row r="386" spans="1:6" x14ac:dyDescent="0.2">
      <c r="A386" s="58" t="s">
        <v>137</v>
      </c>
      <c r="B386" s="44" t="s">
        <v>138</v>
      </c>
      <c r="C386" s="45"/>
      <c r="D386" s="45"/>
      <c r="E386" s="40">
        <v>13731.02</v>
      </c>
      <c r="F386" s="45"/>
    </row>
    <row r="387" spans="1:6" x14ac:dyDescent="0.2">
      <c r="A387" s="58" t="s">
        <v>143</v>
      </c>
      <c r="B387" s="44" t="s">
        <v>144</v>
      </c>
      <c r="C387" s="45"/>
      <c r="D387" s="45"/>
      <c r="E387" s="40">
        <v>1225</v>
      </c>
      <c r="F387" s="45"/>
    </row>
    <row r="388" spans="1:6" x14ac:dyDescent="0.2">
      <c r="A388" s="58" t="s">
        <v>145</v>
      </c>
      <c r="B388" s="44" t="s">
        <v>146</v>
      </c>
      <c r="C388" s="45"/>
      <c r="D388" s="45"/>
      <c r="E388" s="40">
        <v>1935.03</v>
      </c>
      <c r="F388" s="45"/>
    </row>
    <row r="389" spans="1:6" x14ac:dyDescent="0.2">
      <c r="A389" s="58" t="s">
        <v>156</v>
      </c>
      <c r="B389" s="44" t="s">
        <v>157</v>
      </c>
      <c r="C389" s="45"/>
      <c r="D389" s="45"/>
      <c r="E389" s="40">
        <v>1202.24</v>
      </c>
      <c r="F389" s="45"/>
    </row>
    <row r="390" spans="1:6" ht="25.5" x14ac:dyDescent="0.2">
      <c r="A390" s="55" t="s">
        <v>381</v>
      </c>
      <c r="B390" s="56" t="s">
        <v>382</v>
      </c>
      <c r="C390" s="88">
        <v>165250</v>
      </c>
      <c r="D390" s="88">
        <v>165250</v>
      </c>
      <c r="E390" s="90"/>
      <c r="F390" s="90"/>
    </row>
    <row r="391" spans="1:6" x14ac:dyDescent="0.2">
      <c r="A391" s="46" t="s">
        <v>315</v>
      </c>
      <c r="B391" s="44" t="s">
        <v>316</v>
      </c>
      <c r="C391" s="85">
        <v>165250</v>
      </c>
      <c r="D391" s="85">
        <v>165250</v>
      </c>
      <c r="E391" s="86"/>
      <c r="F391" s="86"/>
    </row>
    <row r="392" spans="1:6" x14ac:dyDescent="0.2">
      <c r="A392" s="57" t="s">
        <v>88</v>
      </c>
      <c r="B392" s="44" t="s">
        <v>89</v>
      </c>
      <c r="C392" s="85">
        <v>58250</v>
      </c>
      <c r="D392" s="85">
        <v>58250</v>
      </c>
      <c r="E392" s="86"/>
      <c r="F392" s="86"/>
    </row>
    <row r="393" spans="1:6" x14ac:dyDescent="0.2">
      <c r="A393" s="57" t="s">
        <v>103</v>
      </c>
      <c r="B393" s="44" t="s">
        <v>104</v>
      </c>
      <c r="C393" s="85">
        <v>107000</v>
      </c>
      <c r="D393" s="85">
        <v>107000</v>
      </c>
      <c r="E393" s="86"/>
      <c r="F393" s="86"/>
    </row>
    <row r="394" spans="1:6" ht="25.5" x14ac:dyDescent="0.2">
      <c r="A394" s="55" t="s">
        <v>383</v>
      </c>
      <c r="B394" s="56" t="s">
        <v>384</v>
      </c>
      <c r="C394" s="88">
        <v>165250</v>
      </c>
      <c r="D394" s="88">
        <v>165250</v>
      </c>
      <c r="E394" s="90"/>
      <c r="F394" s="90"/>
    </row>
    <row r="395" spans="1:6" x14ac:dyDescent="0.2">
      <c r="A395" s="46" t="s">
        <v>315</v>
      </c>
      <c r="B395" s="44" t="s">
        <v>316</v>
      </c>
      <c r="C395" s="85">
        <v>165250</v>
      </c>
      <c r="D395" s="85">
        <v>165250</v>
      </c>
      <c r="E395" s="86"/>
      <c r="F395" s="86"/>
    </row>
    <row r="396" spans="1:6" x14ac:dyDescent="0.2">
      <c r="A396" s="57" t="s">
        <v>88</v>
      </c>
      <c r="B396" s="44" t="s">
        <v>89</v>
      </c>
      <c r="C396" s="85">
        <v>58250</v>
      </c>
      <c r="D396" s="85">
        <v>58250</v>
      </c>
      <c r="E396" s="86"/>
      <c r="F396" s="86"/>
    </row>
    <row r="397" spans="1:6" x14ac:dyDescent="0.2">
      <c r="A397" s="57" t="s">
        <v>103</v>
      </c>
      <c r="B397" s="44" t="s">
        <v>104</v>
      </c>
      <c r="C397" s="85">
        <v>107000</v>
      </c>
      <c r="D397" s="85">
        <v>107000</v>
      </c>
      <c r="E397" s="86"/>
      <c r="F397" s="86"/>
    </row>
    <row r="398" spans="1:6" ht="25.5" x14ac:dyDescent="0.2">
      <c r="A398" s="55" t="s">
        <v>385</v>
      </c>
      <c r="B398" s="56" t="s">
        <v>386</v>
      </c>
      <c r="C398" s="88">
        <v>13650000</v>
      </c>
      <c r="D398" s="88">
        <v>13650000</v>
      </c>
      <c r="E398" s="89">
        <v>690502.15</v>
      </c>
      <c r="F398" s="89">
        <v>5.0586238095238096</v>
      </c>
    </row>
    <row r="399" spans="1:6" x14ac:dyDescent="0.2">
      <c r="A399" s="46" t="s">
        <v>304</v>
      </c>
      <c r="B399" s="44" t="s">
        <v>305</v>
      </c>
      <c r="C399" s="85">
        <v>2730000</v>
      </c>
      <c r="D399" s="85">
        <v>2730000</v>
      </c>
      <c r="E399" s="87">
        <v>138100.43</v>
      </c>
      <c r="F399" s="87">
        <v>5.0586238095238096</v>
      </c>
    </row>
    <row r="400" spans="1:6" x14ac:dyDescent="0.2">
      <c r="A400" s="57" t="s">
        <v>277</v>
      </c>
      <c r="B400" s="44" t="s">
        <v>278</v>
      </c>
      <c r="C400" s="85">
        <v>2730000</v>
      </c>
      <c r="D400" s="85">
        <v>2730000</v>
      </c>
      <c r="E400" s="87">
        <v>138100.43</v>
      </c>
      <c r="F400" s="87">
        <v>5.0586238095238096</v>
      </c>
    </row>
    <row r="401" spans="1:6" ht="25.5" x14ac:dyDescent="0.2">
      <c r="A401" s="58" t="s">
        <v>281</v>
      </c>
      <c r="B401" s="44" t="s">
        <v>282</v>
      </c>
      <c r="C401" s="45"/>
      <c r="D401" s="45"/>
      <c r="E401" s="40">
        <v>17800</v>
      </c>
      <c r="F401" s="45"/>
    </row>
    <row r="402" spans="1:6" x14ac:dyDescent="0.2">
      <c r="A402" s="58" t="s">
        <v>283</v>
      </c>
      <c r="B402" s="44" t="s">
        <v>284</v>
      </c>
      <c r="C402" s="45"/>
      <c r="D402" s="45"/>
      <c r="E402" s="40">
        <v>120300.43</v>
      </c>
      <c r="F402" s="45"/>
    </row>
    <row r="403" spans="1:6" x14ac:dyDescent="0.2">
      <c r="A403" s="46" t="s">
        <v>317</v>
      </c>
      <c r="B403" s="44" t="s">
        <v>318</v>
      </c>
      <c r="C403" s="85">
        <v>10920000</v>
      </c>
      <c r="D403" s="85">
        <v>10920000</v>
      </c>
      <c r="E403" s="87">
        <v>552401.72</v>
      </c>
      <c r="F403" s="87">
        <v>5.0586238095238096</v>
      </c>
    </row>
    <row r="404" spans="1:6" x14ac:dyDescent="0.2">
      <c r="A404" s="57" t="s">
        <v>277</v>
      </c>
      <c r="B404" s="44" t="s">
        <v>278</v>
      </c>
      <c r="C404" s="85">
        <v>10920000</v>
      </c>
      <c r="D404" s="85">
        <v>10920000</v>
      </c>
      <c r="E404" s="87">
        <v>552401.72</v>
      </c>
      <c r="F404" s="87">
        <v>5.0586238095238096</v>
      </c>
    </row>
    <row r="405" spans="1:6" ht="25.5" x14ac:dyDescent="0.2">
      <c r="A405" s="58" t="s">
        <v>281</v>
      </c>
      <c r="B405" s="44" t="s">
        <v>282</v>
      </c>
      <c r="C405" s="45"/>
      <c r="D405" s="45"/>
      <c r="E405" s="40">
        <v>71200</v>
      </c>
      <c r="F405" s="45"/>
    </row>
    <row r="406" spans="1:6" x14ac:dyDescent="0.2">
      <c r="A406" s="58" t="s">
        <v>283</v>
      </c>
      <c r="B406" s="44" t="s">
        <v>284</v>
      </c>
      <c r="C406" s="45"/>
      <c r="D406" s="45"/>
      <c r="E406" s="40">
        <v>481201.72</v>
      </c>
      <c r="F406" s="45"/>
    </row>
  </sheetData>
  <mergeCells count="7">
    <mergeCell ref="A29:B29"/>
    <mergeCell ref="A2:I2"/>
    <mergeCell ref="A5:I5"/>
    <mergeCell ref="A6:I6"/>
    <mergeCell ref="A8:B8"/>
    <mergeCell ref="A9:B9"/>
    <mergeCell ref="A28:B2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Prihodi i rashodi po ek.klas</vt:lpstr>
      <vt:lpstr>Prihodi i rashodi prema izvoru </vt:lpstr>
      <vt:lpstr>Rashodi prema FP</vt:lpstr>
      <vt:lpstr>Račun financiranja prema ek.kl</vt:lpstr>
      <vt:lpstr>Račun fin. prema izvorima</vt:lpstr>
      <vt:lpstr>Izvještaj po programskoj 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Novaković</dc:creator>
  <cp:lastModifiedBy>Milka Marina Jelić</cp:lastModifiedBy>
  <cp:lastPrinted>2024-08-08T06:15:42Z</cp:lastPrinted>
  <dcterms:created xsi:type="dcterms:W3CDTF">2024-07-16T07:22:01Z</dcterms:created>
  <dcterms:modified xsi:type="dcterms:W3CDTF">2024-08-08T06:15:50Z</dcterms:modified>
</cp:coreProperties>
</file>